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7_TABLAS_RETRIBUTIVAS_EMPLEDOS_PUBLICOS\RETRIBUCIONES_2020\ADMINISTRACION_GENERAL\"/>
    </mc:Choice>
  </mc:AlternateContent>
  <bookViews>
    <workbookView xWindow="0" yWindow="0" windowWidth="23040" windowHeight="9045" tabRatio="797"/>
  </bookViews>
  <sheets>
    <sheet name="RetribFuncionariosAnual_2020" sheetId="1" r:id="rId1"/>
    <sheet name="RetribFuncionariosMensual_2020" sheetId="3" r:id="rId2"/>
  </sheets>
  <definedNames>
    <definedName name="_xlnm._FilterDatabase" localSheetId="1" hidden="1">RetribFuncionariosMensual_2020!$A$1:$M$69</definedName>
    <definedName name="_xlnm.Print_Area" localSheetId="0">RetribFuncionariosAnual_2020!$A$1:$N$60</definedName>
    <definedName name="_xlnm.Print_Area" localSheetId="1">RetribFuncionariosMensual_2020!$A$1:$J$60</definedName>
  </definedNames>
  <calcPr calcId="162913"/>
</workbook>
</file>

<file path=xl/calcChain.xml><?xml version="1.0" encoding="utf-8"?>
<calcChain xmlns="http://schemas.openxmlformats.org/spreadsheetml/2006/main">
  <c r="M45" i="1" l="1"/>
  <c r="M41" i="1"/>
  <c r="L45" i="1"/>
  <c r="L41" i="1"/>
  <c r="M36" i="1"/>
  <c r="M32" i="1"/>
  <c r="L37" i="1"/>
  <c r="L36" i="1"/>
  <c r="L33" i="1"/>
  <c r="L32" i="1"/>
  <c r="L29" i="1"/>
  <c r="I49" i="1"/>
  <c r="I48" i="1"/>
  <c r="I47" i="1"/>
  <c r="I45" i="1"/>
  <c r="I44" i="1"/>
  <c r="M44" i="1" s="1"/>
  <c r="I43" i="1"/>
  <c r="I42" i="1"/>
  <c r="I41" i="1"/>
  <c r="I40" i="1"/>
  <c r="M40" i="1" s="1"/>
  <c r="I39" i="1"/>
  <c r="I37" i="1"/>
  <c r="I36" i="1"/>
  <c r="I35" i="1"/>
  <c r="M35" i="1" s="1"/>
  <c r="I34" i="1"/>
  <c r="I33" i="1"/>
  <c r="I32" i="1"/>
  <c r="I31" i="1"/>
  <c r="M31" i="1" s="1"/>
  <c r="I30" i="1"/>
  <c r="I29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H47" i="1"/>
  <c r="L48" i="1" s="1"/>
  <c r="H39" i="1"/>
  <c r="H29" i="1"/>
  <c r="H19" i="1"/>
  <c r="H9" i="1"/>
  <c r="K58" i="1"/>
  <c r="K57" i="1"/>
  <c r="K56" i="1"/>
  <c r="K54" i="1"/>
  <c r="K55" i="1"/>
  <c r="J58" i="1"/>
  <c r="J57" i="1"/>
  <c r="J56" i="1"/>
  <c r="J55" i="1"/>
  <c r="J54" i="1"/>
  <c r="A60" i="3"/>
  <c r="I55" i="3"/>
  <c r="I56" i="3"/>
  <c r="I57" i="3"/>
  <c r="I58" i="3"/>
  <c r="I54" i="3"/>
  <c r="F55" i="3"/>
  <c r="G55" i="3"/>
  <c r="F56" i="3"/>
  <c r="G56" i="3"/>
  <c r="F57" i="3"/>
  <c r="G57" i="3"/>
  <c r="F58" i="3"/>
  <c r="G58" i="3"/>
  <c r="G54" i="3"/>
  <c r="F54" i="3"/>
  <c r="E54" i="3"/>
  <c r="E55" i="3"/>
  <c r="E56" i="3"/>
  <c r="E57" i="3"/>
  <c r="E58" i="3"/>
  <c r="D55" i="3"/>
  <c r="D56" i="3"/>
  <c r="D57" i="3"/>
  <c r="D58" i="3"/>
  <c r="D54" i="3"/>
  <c r="D29" i="3"/>
  <c r="H35" i="3" s="1"/>
  <c r="G32" i="3"/>
  <c r="E32" i="3"/>
  <c r="E30" i="3"/>
  <c r="G30" i="3"/>
  <c r="E31" i="3"/>
  <c r="G31" i="3"/>
  <c r="E33" i="3"/>
  <c r="G33" i="3"/>
  <c r="E34" i="3"/>
  <c r="H34" i="3" s="1"/>
  <c r="G34" i="3"/>
  <c r="E35" i="3"/>
  <c r="G35" i="3"/>
  <c r="E36" i="3"/>
  <c r="I36" i="3" s="1"/>
  <c r="G36" i="3"/>
  <c r="E37" i="3"/>
  <c r="G37" i="3"/>
  <c r="E29" i="3"/>
  <c r="G29" i="3"/>
  <c r="D47" i="3"/>
  <c r="G48" i="3"/>
  <c r="E48" i="3"/>
  <c r="I48" i="3" s="1"/>
  <c r="F48" i="3"/>
  <c r="E49" i="3"/>
  <c r="F49" i="3"/>
  <c r="G49" i="3"/>
  <c r="E47" i="3"/>
  <c r="I47" i="3" s="1"/>
  <c r="G47" i="3"/>
  <c r="F47" i="3"/>
  <c r="D39" i="3"/>
  <c r="I40" i="3" s="1"/>
  <c r="G40" i="3"/>
  <c r="E40" i="3"/>
  <c r="F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G45" i="3"/>
  <c r="F45" i="3"/>
  <c r="E39" i="3"/>
  <c r="G39" i="3"/>
  <c r="F39" i="3"/>
  <c r="F30" i="3"/>
  <c r="F31" i="3"/>
  <c r="F32" i="3"/>
  <c r="F33" i="3"/>
  <c r="F34" i="3"/>
  <c r="F35" i="3"/>
  <c r="F36" i="3"/>
  <c r="F37" i="3"/>
  <c r="F29" i="3"/>
  <c r="D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19" i="3"/>
  <c r="G19" i="3"/>
  <c r="F19" i="3"/>
  <c r="D9" i="3"/>
  <c r="I12" i="3" s="1"/>
  <c r="F10" i="3"/>
  <c r="E10" i="3"/>
  <c r="G10" i="3"/>
  <c r="E11" i="3"/>
  <c r="G11" i="3"/>
  <c r="E12" i="3"/>
  <c r="G12" i="3"/>
  <c r="E13" i="3"/>
  <c r="G13" i="3"/>
  <c r="I13" i="3" s="1"/>
  <c r="E14" i="3"/>
  <c r="G14" i="3"/>
  <c r="E15" i="3"/>
  <c r="G15" i="3"/>
  <c r="E16" i="3"/>
  <c r="G16" i="3"/>
  <c r="E17" i="3"/>
  <c r="G17" i="3"/>
  <c r="E9" i="3"/>
  <c r="G9" i="3"/>
  <c r="F11" i="3"/>
  <c r="H11" i="3" s="1"/>
  <c r="F12" i="3"/>
  <c r="F13" i="3"/>
  <c r="F14" i="3"/>
  <c r="F15" i="3"/>
  <c r="F16" i="3"/>
  <c r="F17" i="3"/>
  <c r="F9" i="3"/>
  <c r="H30" i="3"/>
  <c r="I11" i="3"/>
  <c r="M15" i="1" l="1"/>
  <c r="M11" i="1"/>
  <c r="L15" i="1"/>
  <c r="L11" i="1"/>
  <c r="M14" i="1"/>
  <c r="M10" i="1"/>
  <c r="L14" i="1"/>
  <c r="L10" i="1"/>
  <c r="I45" i="3"/>
  <c r="M26" i="1"/>
  <c r="M22" i="1"/>
  <c r="L26" i="1"/>
  <c r="L22" i="1"/>
  <c r="L19" i="1"/>
  <c r="M25" i="1"/>
  <c r="M21" i="1"/>
  <c r="L25" i="1"/>
  <c r="L21" i="1"/>
  <c r="M24" i="1"/>
  <c r="M20" i="1"/>
  <c r="M9" i="1"/>
  <c r="M17" i="1"/>
  <c r="L12" i="1"/>
  <c r="M12" i="1"/>
  <c r="M19" i="1"/>
  <c r="L27" i="1"/>
  <c r="L40" i="1"/>
  <c r="M47" i="1"/>
  <c r="M49" i="1"/>
  <c r="M48" i="1"/>
  <c r="L47" i="1"/>
  <c r="L49" i="1"/>
  <c r="H15" i="3"/>
  <c r="H29" i="3"/>
  <c r="L17" i="1"/>
  <c r="L24" i="1"/>
  <c r="I35" i="3"/>
  <c r="H45" i="3"/>
  <c r="M34" i="1"/>
  <c r="H9" i="3"/>
  <c r="H16" i="3"/>
  <c r="M43" i="1"/>
  <c r="L13" i="1"/>
  <c r="M13" i="1"/>
  <c r="L20" i="1"/>
  <c r="M23" i="1"/>
  <c r="I41" i="3"/>
  <c r="H41" i="3"/>
  <c r="L9" i="1"/>
  <c r="L16" i="1"/>
  <c r="M16" i="1"/>
  <c r="L23" i="1"/>
  <c r="M27" i="1"/>
  <c r="L44" i="1"/>
  <c r="L30" i="1"/>
  <c r="L34" i="1"/>
  <c r="M29" i="1"/>
  <c r="M33" i="1"/>
  <c r="M37" i="1"/>
  <c r="L42" i="1"/>
  <c r="M42" i="1"/>
  <c r="H39" i="3"/>
  <c r="L31" i="1"/>
  <c r="L35" i="1"/>
  <c r="M30" i="1"/>
  <c r="L39" i="1"/>
  <c r="L43" i="1"/>
  <c r="M39" i="1"/>
  <c r="H48" i="3"/>
  <c r="I39" i="3"/>
  <c r="I42" i="3"/>
  <c r="H17" i="3"/>
  <c r="H12" i="3"/>
  <c r="H42" i="3"/>
  <c r="H47" i="3"/>
  <c r="I37" i="3"/>
  <c r="H44" i="3"/>
  <c r="I43" i="3"/>
  <c r="H40" i="3"/>
  <c r="H14" i="3"/>
  <c r="H36" i="3"/>
  <c r="I44" i="3"/>
  <c r="I49" i="3"/>
  <c r="I32" i="3"/>
  <c r="H49" i="3"/>
  <c r="H43" i="3"/>
  <c r="I31" i="3"/>
  <c r="H20" i="3"/>
  <c r="I14" i="3"/>
  <c r="H33" i="3"/>
  <c r="I30" i="3"/>
  <c r="I34" i="3"/>
  <c r="H32" i="3"/>
  <c r="H37" i="3"/>
  <c r="I29" i="3"/>
  <c r="I33" i="3"/>
  <c r="H31" i="3"/>
  <c r="H10" i="3"/>
  <c r="I17" i="3"/>
  <c r="I10" i="3"/>
  <c r="H13" i="3"/>
  <c r="I16" i="3"/>
  <c r="I23" i="3"/>
  <c r="I24" i="3"/>
  <c r="H26" i="3"/>
  <c r="H27" i="3"/>
  <c r="I20" i="3"/>
  <c r="I21" i="3"/>
  <c r="I27" i="3"/>
  <c r="H25" i="3"/>
  <c r="H22" i="3"/>
  <c r="I19" i="3"/>
  <c r="H21" i="3"/>
  <c r="I22" i="3"/>
  <c r="I26" i="3"/>
  <c r="H24" i="3"/>
  <c r="I25" i="3"/>
  <c r="H23" i="3"/>
  <c r="H19" i="3"/>
  <c r="I9" i="3"/>
  <c r="I15" i="3"/>
</calcChain>
</file>

<file path=xl/sharedStrings.xml><?xml version="1.0" encoding="utf-8"?>
<sst xmlns="http://schemas.openxmlformats.org/spreadsheetml/2006/main" count="126" uniqueCount="47">
  <si>
    <t>TOTAL</t>
  </si>
  <si>
    <t>NIVEL</t>
  </si>
  <si>
    <t>A</t>
  </si>
  <si>
    <t>B</t>
  </si>
  <si>
    <t>C</t>
  </si>
  <si>
    <t>18SC</t>
  </si>
  <si>
    <t>16SD</t>
  </si>
  <si>
    <t>D</t>
  </si>
  <si>
    <t>E</t>
  </si>
  <si>
    <t>2º nivel</t>
  </si>
  <si>
    <t>A1</t>
  </si>
  <si>
    <t>A2</t>
  </si>
  <si>
    <t>C1</t>
  </si>
  <si>
    <t>C2</t>
  </si>
  <si>
    <t>A.P</t>
  </si>
  <si>
    <t>EBEP</t>
  </si>
  <si>
    <t>Ley</t>
  </si>
  <si>
    <t>30/84</t>
  </si>
  <si>
    <t xml:space="preserve">Grupo </t>
  </si>
  <si>
    <t>Sueldo</t>
  </si>
  <si>
    <t>C.Destino</t>
  </si>
  <si>
    <t>C. Específico</t>
  </si>
  <si>
    <t>Destino</t>
  </si>
  <si>
    <t>Complemento Específico</t>
  </si>
  <si>
    <t xml:space="preserve">Complemento </t>
  </si>
  <si>
    <t>Trienios Ordinarios</t>
  </si>
  <si>
    <t>Mensual</t>
  </si>
  <si>
    <t>Pagas Extraordinarias (x2)</t>
  </si>
  <si>
    <t>Anual (x12)</t>
  </si>
  <si>
    <t>Trienios</t>
  </si>
  <si>
    <t/>
  </si>
  <si>
    <t>Retribuciones Mensuales (x12)</t>
  </si>
  <si>
    <t>TOTAL RETRIB. ANUALES</t>
  </si>
  <si>
    <t>* De conformidad con el Acuerdo Administración-Sindicatos de 24/09/1999 (ratificado por Acuerdo de Consejo de Gobierno de 30/11/1999) sobre revisión del sistema retributivo, la referencia al Grupo, en puestos abiertos a más de un grupo, se entenderá a la de mayor cuantía.</t>
  </si>
  <si>
    <r>
      <t xml:space="preserve">C. Específico de Perfeccionamiento Profesional </t>
    </r>
    <r>
      <rPr>
        <sz val="8"/>
        <rFont val="Tahoma"/>
        <family val="2"/>
      </rPr>
      <t>(anual x12)</t>
    </r>
  </si>
  <si>
    <r>
      <t xml:space="preserve">Componente Singular Transitorio </t>
    </r>
    <r>
      <rPr>
        <sz val="8"/>
        <rFont val="Tahoma"/>
        <family val="2"/>
      </rPr>
      <t>(anual x12)</t>
    </r>
  </si>
  <si>
    <r>
      <t>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 nivel</t>
    </r>
  </si>
  <si>
    <r>
      <t>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nivel</t>
    </r>
  </si>
  <si>
    <r>
      <t xml:space="preserve">Trienios Pagas Extra </t>
    </r>
    <r>
      <rPr>
        <sz val="7"/>
        <rFont val="Tahoma"/>
        <family val="2"/>
      </rPr>
      <t>(x2)</t>
    </r>
  </si>
  <si>
    <r>
      <t>(limitado cuantía 1</t>
    </r>
    <r>
      <rPr>
        <vertAlign val="superscript"/>
        <sz val="6"/>
        <rFont val="Tahoma"/>
        <family val="2"/>
      </rPr>
      <t>er</t>
    </r>
    <r>
      <rPr>
        <sz val="6"/>
        <rFont val="Tahoma"/>
        <family val="2"/>
      </rPr>
      <t xml:space="preserve"> nivel)</t>
    </r>
  </si>
  <si>
    <r>
      <t xml:space="preserve">C. Específico de Perfeccionamiento Profesional </t>
    </r>
    <r>
      <rPr>
        <sz val="8"/>
        <rFont val="Tahoma"/>
        <family val="2"/>
      </rPr>
      <t>(mensual)</t>
    </r>
  </si>
  <si>
    <r>
      <t xml:space="preserve">Componente Singular Transitorio </t>
    </r>
    <r>
      <rPr>
        <sz val="8"/>
        <rFont val="Tahoma"/>
        <family val="2"/>
      </rPr>
      <t>(mensual)</t>
    </r>
  </si>
  <si>
    <r>
      <t xml:space="preserve">RETRIBUCIONES ANUALES FUNCIONARIOS AÑO 2020 </t>
    </r>
    <r>
      <rPr>
        <b/>
        <u/>
        <sz val="11"/>
        <rFont val="Tahoma"/>
        <family val="2"/>
      </rPr>
      <t>(2%)</t>
    </r>
  </si>
  <si>
    <r>
      <t xml:space="preserve">RETRIBUCIONES MENSUALES FUNCIONARIOS AÑO 2020 </t>
    </r>
    <r>
      <rPr>
        <b/>
        <u/>
        <sz val="11"/>
        <rFont val="Tahoma"/>
        <family val="2"/>
      </rPr>
      <t>(2%)</t>
    </r>
  </si>
  <si>
    <t>Fondo adicional Anual</t>
  </si>
  <si>
    <t>Departamento de Hacienda y Administración Pública</t>
  </si>
  <si>
    <t>Real Decreto-Ley 2/2020, de 21 enero, e Importes incluidos en el Acuerdo de Consejo de Gobierno de 10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</si>
</sst>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s_-;\-* #,##0\ _P_t_s_-;_-* &quot;-&quot;\ _P_t_s_-;_-@_-"/>
    <numFmt numFmtId="165" formatCode="#,##0.00\ \ "/>
    <numFmt numFmtId="166" formatCode="#,##0.00\ \ \ "/>
    <numFmt numFmtId="167" formatCode="#,##0.00\ "/>
    <numFmt numFmtId="168" formatCode="#,##0.000000"/>
    <numFmt numFmtId="169" formatCode="#,##0.0000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8"/>
      <name val="Tahoma"/>
      <family val="2"/>
    </font>
    <font>
      <sz val="6"/>
      <name val="Tahoma"/>
      <family val="2"/>
    </font>
    <font>
      <vertAlign val="superscript"/>
      <sz val="6"/>
      <name val="Tahoma"/>
      <family val="2"/>
    </font>
    <font>
      <b/>
      <sz val="10"/>
      <color indexed="10"/>
      <name val="Tahoma"/>
      <family val="2"/>
    </font>
    <font>
      <b/>
      <u/>
      <sz val="11"/>
      <name val="Tahoma"/>
      <family val="2"/>
    </font>
    <font>
      <sz val="9.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8">
    <xf numFmtId="0" fontId="0" fillId="0" borderId="0" xfId="0"/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1" xfId="1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167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0" xfId="2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" fontId="9" fillId="0" borderId="0" xfId="0" applyNumberFormat="1" applyFont="1" applyBorder="1" applyAlignment="1" applyProtection="1">
      <alignment horizontal="right" indent="1"/>
    </xf>
    <xf numFmtId="4" fontId="9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Fill="1" applyProtection="1"/>
    <xf numFmtId="169" fontId="5" fillId="0" borderId="0" xfId="0" applyNumberFormat="1" applyFont="1" applyProtection="1"/>
    <xf numFmtId="0" fontId="9" fillId="0" borderId="0" xfId="0" applyFont="1" applyFill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>
      <protection locked="0"/>
    </xf>
    <xf numFmtId="4" fontId="5" fillId="0" borderId="0" xfId="0" applyNumberFormat="1" applyFont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" fontId="5" fillId="0" borderId="0" xfId="0" applyNumberFormat="1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 indent="1"/>
    </xf>
    <xf numFmtId="4" fontId="11" fillId="2" borderId="0" xfId="0" applyNumberFormat="1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center" vertical="center"/>
    </xf>
    <xf numFmtId="4" fontId="3" fillId="0" borderId="1" xfId="2" applyNumberFormat="1" applyFont="1" applyFill="1" applyBorder="1" applyAlignment="1" applyProtection="1">
      <alignment vertical="center"/>
      <protection locked="0"/>
    </xf>
    <xf numFmtId="4" fontId="3" fillId="0" borderId="0" xfId="2" applyNumberFormat="1" applyFont="1" applyFill="1" applyBorder="1" applyAlignment="1" applyProtection="1">
      <alignment vertical="center"/>
      <protection locked="0"/>
    </xf>
    <xf numFmtId="4" fontId="3" fillId="0" borderId="0" xfId="1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4" fontId="11" fillId="0" borderId="4" xfId="0" applyNumberFormat="1" applyFont="1" applyFill="1" applyBorder="1" applyAlignment="1" applyProtection="1">
      <alignment vertical="center"/>
    </xf>
    <xf numFmtId="4" fontId="11" fillId="0" borderId="5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7" xfId="0" applyNumberFormat="1" applyFont="1" applyFill="1" applyBorder="1" applyAlignment="1" applyProtection="1">
      <alignment vertical="center"/>
    </xf>
    <xf numFmtId="4" fontId="11" fillId="0" borderId="8" xfId="0" applyNumberFormat="1" applyFont="1" applyFill="1" applyBorder="1" applyAlignment="1" applyProtection="1">
      <alignment vertical="center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4" fontId="3" fillId="0" borderId="12" xfId="2" applyNumberFormat="1" applyFont="1" applyFill="1" applyBorder="1" applyAlignment="1" applyProtection="1">
      <alignment vertical="center"/>
      <protection locked="0"/>
    </xf>
    <xf numFmtId="4" fontId="3" fillId="0" borderId="13" xfId="2" applyNumberFormat="1" applyFont="1" applyFill="1" applyBorder="1" applyAlignment="1" applyProtection="1">
      <alignment vertical="center"/>
      <protection locked="0"/>
    </xf>
    <xf numFmtId="4" fontId="3" fillId="0" borderId="14" xfId="2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Border="1" applyAlignment="1" applyProtection="1">
      <alignment horizontal="right" indent="1"/>
      <protection locked="0"/>
    </xf>
    <xf numFmtId="4" fontId="9" fillId="0" borderId="8" xfId="0" applyNumberFormat="1" applyFont="1" applyBorder="1" applyAlignment="1" applyProtection="1">
      <alignment horizontal="right" indent="1"/>
      <protection locked="0"/>
    </xf>
    <xf numFmtId="4" fontId="9" fillId="0" borderId="16" xfId="0" applyNumberFormat="1" applyFont="1" applyBorder="1" applyAlignment="1" applyProtection="1">
      <alignment horizontal="right" indent="1"/>
      <protection locked="0"/>
    </xf>
    <xf numFmtId="4" fontId="9" fillId="0" borderId="17" xfId="0" applyNumberFormat="1" applyFont="1" applyBorder="1" applyAlignment="1" applyProtection="1">
      <alignment horizontal="right" indent="1"/>
      <protection locked="0"/>
    </xf>
    <xf numFmtId="4" fontId="9" fillId="0" borderId="7" xfId="0" applyNumberFormat="1" applyFont="1" applyFill="1" applyBorder="1" applyAlignment="1" applyProtection="1">
      <alignment horizontal="right" vertical="center" indent="1"/>
      <protection locked="0"/>
    </xf>
    <xf numFmtId="4" fontId="9" fillId="0" borderId="15" xfId="0" applyNumberFormat="1" applyFont="1" applyFill="1" applyBorder="1" applyAlignment="1" applyProtection="1">
      <alignment horizontal="right" vertical="center" indent="1"/>
      <protection locked="0"/>
    </xf>
    <xf numFmtId="4" fontId="9" fillId="0" borderId="8" xfId="0" applyNumberFormat="1" applyFont="1" applyFill="1" applyBorder="1" applyAlignment="1" applyProtection="1">
      <alignment horizontal="right" vertical="center" indent="1"/>
      <protection locked="0"/>
    </xf>
    <xf numFmtId="4" fontId="9" fillId="0" borderId="9" xfId="0" applyNumberFormat="1" applyFont="1" applyFill="1" applyBorder="1" applyAlignment="1" applyProtection="1">
      <alignment horizontal="right" vertical="center" indent="1"/>
      <protection locked="0"/>
    </xf>
    <xf numFmtId="4" fontId="9" fillId="0" borderId="10" xfId="0" applyNumberFormat="1" applyFont="1" applyFill="1" applyBorder="1" applyAlignment="1" applyProtection="1">
      <alignment horizontal="right" vertical="center" indent="1"/>
      <protection locked="0"/>
    </xf>
    <xf numFmtId="4" fontId="9" fillId="0" borderId="11" xfId="0" applyNumberFormat="1" applyFont="1" applyFill="1" applyBorder="1" applyAlignment="1" applyProtection="1">
      <alignment horizontal="right" vertical="center" indent="1"/>
      <protection locked="0"/>
    </xf>
    <xf numFmtId="166" fontId="7" fillId="0" borderId="0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0" borderId="14" xfId="1" applyNumberFormat="1" applyFont="1" applyFill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horizontal="right" indent="1"/>
    </xf>
    <xf numFmtId="4" fontId="9" fillId="0" borderId="15" xfId="0" applyNumberFormat="1" applyFont="1" applyBorder="1" applyAlignment="1" applyProtection="1">
      <alignment horizontal="right" indent="1"/>
    </xf>
    <xf numFmtId="4" fontId="9" fillId="0" borderId="8" xfId="0" applyNumberFormat="1" applyFont="1" applyBorder="1" applyAlignment="1" applyProtection="1">
      <alignment horizontal="right" indent="1"/>
    </xf>
    <xf numFmtId="4" fontId="9" fillId="0" borderId="19" xfId="0" applyNumberFormat="1" applyFont="1" applyBorder="1" applyAlignment="1" applyProtection="1">
      <alignment horizontal="right" indent="1"/>
    </xf>
    <xf numFmtId="4" fontId="9" fillId="0" borderId="16" xfId="0" applyNumberFormat="1" applyFont="1" applyBorder="1" applyAlignment="1" applyProtection="1">
      <alignment horizontal="right" indent="1"/>
    </xf>
    <xf numFmtId="4" fontId="9" fillId="0" borderId="17" xfId="0" applyNumberFormat="1" applyFont="1" applyBorder="1" applyAlignment="1" applyProtection="1">
      <alignment horizontal="right" indent="1"/>
    </xf>
    <xf numFmtId="4" fontId="9" fillId="0" borderId="4" xfId="0" applyNumberFormat="1" applyFont="1" applyFill="1" applyBorder="1" applyAlignment="1" applyProtection="1">
      <alignment horizontal="right" vertical="center" indent="1"/>
    </xf>
    <xf numFmtId="4" fontId="9" fillId="0" borderId="5" xfId="0" applyNumberFormat="1" applyFont="1" applyFill="1" applyBorder="1" applyAlignment="1" applyProtection="1">
      <alignment horizontal="right" vertical="center" indent="1"/>
    </xf>
    <xf numFmtId="4" fontId="9" fillId="0" borderId="6" xfId="0" applyNumberFormat="1" applyFont="1" applyFill="1" applyBorder="1" applyAlignment="1" applyProtection="1">
      <alignment horizontal="right" vertical="center" indent="1"/>
    </xf>
    <xf numFmtId="4" fontId="3" fillId="0" borderId="20" xfId="0" applyNumberFormat="1" applyFont="1" applyBorder="1" applyAlignment="1" applyProtection="1">
      <alignment horizontal="right" vertical="center" indent="1"/>
    </xf>
    <xf numFmtId="4" fontId="3" fillId="0" borderId="21" xfId="0" applyNumberFormat="1" applyFont="1" applyBorder="1" applyAlignment="1" applyProtection="1">
      <alignment horizontal="right" vertical="center" indent="1"/>
    </xf>
    <xf numFmtId="4" fontId="3" fillId="0" borderId="22" xfId="0" applyNumberFormat="1" applyFont="1" applyBorder="1" applyAlignment="1" applyProtection="1">
      <alignment horizontal="right" vertical="center" indent="1"/>
    </xf>
    <xf numFmtId="4" fontId="3" fillId="0" borderId="12" xfId="0" applyNumberFormat="1" applyFont="1" applyFill="1" applyBorder="1" applyAlignment="1" applyProtection="1">
      <alignment horizontal="right" vertical="center" indent="1"/>
    </xf>
    <xf numFmtId="4" fontId="3" fillId="0" borderId="13" xfId="0" applyNumberFormat="1" applyFont="1" applyFill="1" applyBorder="1" applyAlignment="1" applyProtection="1">
      <alignment horizontal="right" vertical="center" indent="1"/>
    </xf>
    <xf numFmtId="4" fontId="3" fillId="0" borderId="14" xfId="0" applyNumberFormat="1" applyFont="1" applyFill="1" applyBorder="1" applyAlignment="1" applyProtection="1">
      <alignment horizontal="right" vertical="center" indent="1"/>
    </xf>
    <xf numFmtId="4" fontId="3" fillId="0" borderId="9" xfId="0" applyNumberFormat="1" applyFont="1" applyFill="1" applyBorder="1" applyAlignment="1" applyProtection="1">
      <alignment horizontal="right" vertical="center" indent="1"/>
    </xf>
    <xf numFmtId="4" fontId="3" fillId="0" borderId="10" xfId="0" applyNumberFormat="1" applyFont="1" applyFill="1" applyBorder="1" applyAlignment="1" applyProtection="1">
      <alignment horizontal="right" vertical="center" indent="1"/>
    </xf>
    <xf numFmtId="4" fontId="3" fillId="0" borderId="11" xfId="0" applyNumberFormat="1" applyFont="1" applyFill="1" applyBorder="1" applyAlignment="1" applyProtection="1">
      <alignment horizontal="right" vertical="center" indent="1"/>
    </xf>
    <xf numFmtId="4" fontId="11" fillId="0" borderId="4" xfId="0" applyNumberFormat="1" applyFont="1" applyFill="1" applyBorder="1" applyAlignment="1" applyProtection="1">
      <alignment horizontal="right" vertical="center" indent="1"/>
    </xf>
    <xf numFmtId="4" fontId="11" fillId="0" borderId="5" xfId="0" applyNumberFormat="1" applyFont="1" applyFill="1" applyBorder="1" applyAlignment="1" applyProtection="1">
      <alignment horizontal="right" vertical="center" indent="1"/>
    </xf>
    <xf numFmtId="4" fontId="11" fillId="0" borderId="6" xfId="0" applyNumberFormat="1" applyFont="1" applyFill="1" applyBorder="1" applyAlignment="1" applyProtection="1">
      <alignment horizontal="right" vertical="center" indent="1"/>
    </xf>
    <xf numFmtId="3" fontId="11" fillId="0" borderId="4" xfId="0" applyNumberFormat="1" applyFont="1" applyBorder="1" applyAlignment="1" applyProtection="1">
      <alignment horizontal="center" vertical="center"/>
    </xf>
    <xf numFmtId="3" fontId="11" fillId="0" borderId="5" xfId="0" applyNumberFormat="1" applyFont="1" applyBorder="1" applyAlignment="1" applyProtection="1">
      <alignment horizontal="center" vertical="center"/>
    </xf>
    <xf numFmtId="3" fontId="11" fillId="0" borderId="6" xfId="0" applyNumberFormat="1" applyFont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4" fontId="3" fillId="0" borderId="31" xfId="2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/>
    <xf numFmtId="0" fontId="4" fillId="0" borderId="32" xfId="0" applyFont="1" applyFill="1" applyBorder="1" applyAlignment="1" applyProtection="1">
      <alignment horizontal="center"/>
    </xf>
    <xf numFmtId="4" fontId="3" fillId="0" borderId="33" xfId="2" applyNumberFormat="1" applyFont="1" applyFill="1" applyBorder="1" applyAlignment="1" applyProtection="1">
      <alignment vertical="center"/>
      <protection locked="0"/>
    </xf>
    <xf numFmtId="0" fontId="3" fillId="3" borderId="34" xfId="0" applyFont="1" applyFill="1" applyBorder="1" applyProtection="1"/>
    <xf numFmtId="0" fontId="3" fillId="3" borderId="35" xfId="0" applyFont="1" applyFill="1" applyBorder="1" applyAlignment="1" applyProtection="1">
      <alignment horizontal="center" vertical="center"/>
    </xf>
    <xf numFmtId="0" fontId="11" fillId="3" borderId="36" xfId="0" quotePrefix="1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13" fillId="3" borderId="42" xfId="0" quotePrefix="1" applyFont="1" applyFill="1" applyBorder="1" applyAlignment="1" applyProtection="1">
      <alignment horizontal="center" vertical="center" wrapText="1"/>
    </xf>
    <xf numFmtId="0" fontId="7" fillId="3" borderId="43" xfId="0" quotePrefix="1" applyFont="1" applyFill="1" applyBorder="1" applyAlignment="1" applyProtection="1">
      <alignment horizontal="center" vertical="center"/>
    </xf>
    <xf numFmtId="0" fontId="7" fillId="3" borderId="44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4" fontId="3" fillId="4" borderId="13" xfId="2" applyNumberFormat="1" applyFont="1" applyFill="1" applyBorder="1" applyAlignment="1" applyProtection="1">
      <alignment vertical="center"/>
      <protection locked="0"/>
    </xf>
    <xf numFmtId="4" fontId="3" fillId="4" borderId="10" xfId="0" applyNumberFormat="1" applyFont="1" applyFill="1" applyBorder="1" applyAlignment="1" applyProtection="1">
      <alignment vertical="center"/>
      <protection locked="0"/>
    </xf>
    <xf numFmtId="4" fontId="3" fillId="4" borderId="13" xfId="1" applyNumberFormat="1" applyFont="1" applyFill="1" applyBorder="1" applyAlignment="1" applyProtection="1">
      <alignment vertical="center"/>
      <protection locked="0"/>
    </xf>
    <xf numFmtId="4" fontId="11" fillId="4" borderId="5" xfId="0" applyNumberFormat="1" applyFont="1" applyFill="1" applyBorder="1" applyAlignment="1" applyProtection="1">
      <alignment vertical="center"/>
    </xf>
    <xf numFmtId="4" fontId="11" fillId="4" borderId="15" xfId="0" applyNumberFormat="1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horizontal="center"/>
    </xf>
    <xf numFmtId="4" fontId="9" fillId="4" borderId="15" xfId="0" applyNumberFormat="1" applyFont="1" applyFill="1" applyBorder="1" applyAlignment="1" applyProtection="1">
      <alignment horizontal="right" indent="1"/>
      <protection locked="0"/>
    </xf>
    <xf numFmtId="4" fontId="9" fillId="4" borderId="16" xfId="0" applyNumberFormat="1" applyFont="1" applyFill="1" applyBorder="1" applyAlignment="1" applyProtection="1">
      <alignment horizontal="right" indent="1"/>
      <protection locked="0"/>
    </xf>
    <xf numFmtId="4" fontId="9" fillId="4" borderId="15" xfId="0" applyNumberFormat="1" applyFont="1" applyFill="1" applyBorder="1" applyAlignment="1" applyProtection="1">
      <alignment horizontal="right" vertical="center" indent="1"/>
      <protection locked="0"/>
    </xf>
    <xf numFmtId="4" fontId="9" fillId="4" borderId="10" xfId="0" applyNumberFormat="1" applyFont="1" applyFill="1" applyBorder="1" applyAlignment="1" applyProtection="1">
      <alignment horizontal="right" vertical="center" indent="1"/>
      <protection locked="0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30" xfId="0" quotePrefix="1" applyFont="1" applyFill="1" applyBorder="1" applyAlignment="1" applyProtection="1">
      <alignment horizontal="center" vertical="center"/>
    </xf>
    <xf numFmtId="0" fontId="9" fillId="3" borderId="34" xfId="0" applyFont="1" applyFill="1" applyBorder="1" applyProtection="1"/>
    <xf numFmtId="0" fontId="9" fillId="3" borderId="35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horizontal="center" vertical="center"/>
    </xf>
    <xf numFmtId="0" fontId="7" fillId="3" borderId="36" xfId="0" quotePrefix="1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3" borderId="45" xfId="0" applyFont="1" applyFill="1" applyBorder="1" applyAlignment="1" applyProtection="1">
      <alignment horizontal="center" vertical="center"/>
    </xf>
    <xf numFmtId="0" fontId="9" fillId="3" borderId="46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4" fontId="7" fillId="3" borderId="18" xfId="0" applyNumberFormat="1" applyFont="1" applyFill="1" applyBorder="1" applyAlignment="1" applyProtection="1">
      <alignment horizontal="center" vertical="center"/>
    </xf>
    <xf numFmtId="4" fontId="9" fillId="4" borderId="15" xfId="0" applyNumberFormat="1" applyFont="1" applyFill="1" applyBorder="1" applyAlignment="1" applyProtection="1">
      <alignment horizontal="right" indent="1"/>
    </xf>
    <xf numFmtId="4" fontId="9" fillId="4" borderId="16" xfId="0" applyNumberFormat="1" applyFont="1" applyFill="1" applyBorder="1" applyAlignment="1" applyProtection="1">
      <alignment horizontal="right" indent="1"/>
    </xf>
    <xf numFmtId="4" fontId="9" fillId="4" borderId="5" xfId="0" applyNumberFormat="1" applyFont="1" applyFill="1" applyBorder="1" applyAlignment="1" applyProtection="1">
      <alignment horizontal="right" vertical="center" indent="1"/>
    </xf>
    <xf numFmtId="3" fontId="11" fillId="4" borderId="5" xfId="0" applyNumberFormat="1" applyFont="1" applyFill="1" applyBorder="1" applyAlignment="1" applyProtection="1">
      <alignment horizontal="center" vertical="center"/>
    </xf>
    <xf numFmtId="4" fontId="3" fillId="4" borderId="21" xfId="0" applyNumberFormat="1" applyFont="1" applyFill="1" applyBorder="1" applyAlignment="1" applyProtection="1">
      <alignment horizontal="right" vertical="center" indent="1"/>
    </xf>
    <xf numFmtId="4" fontId="3" fillId="4" borderId="13" xfId="0" applyNumberFormat="1" applyFont="1" applyFill="1" applyBorder="1" applyAlignment="1" applyProtection="1">
      <alignment horizontal="right" vertical="center" indent="1"/>
    </xf>
    <xf numFmtId="4" fontId="3" fillId="4" borderId="10" xfId="0" applyNumberFormat="1" applyFont="1" applyFill="1" applyBorder="1" applyAlignment="1" applyProtection="1">
      <alignment horizontal="right" vertical="center" indent="1"/>
    </xf>
    <xf numFmtId="4" fontId="11" fillId="4" borderId="5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horizontal="right"/>
    </xf>
    <xf numFmtId="169" fontId="5" fillId="0" borderId="0" xfId="0" applyNumberFormat="1" applyFont="1" applyFill="1" applyBorder="1" applyProtection="1"/>
    <xf numFmtId="168" fontId="5" fillId="0" borderId="0" xfId="0" applyNumberFormat="1" applyFont="1" applyFill="1" applyBorder="1" applyProtection="1"/>
    <xf numFmtId="0" fontId="13" fillId="0" borderId="0" xfId="0" quotePrefix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 wrapText="1"/>
    </xf>
    <xf numFmtId="0" fontId="3" fillId="3" borderId="51" xfId="0" quotePrefix="1" applyFont="1" applyFill="1" applyBorder="1" applyAlignment="1" applyProtection="1">
      <alignment horizontal="center" vertical="center"/>
    </xf>
    <xf numFmtId="0" fontId="3" fillId="3" borderId="52" xfId="0" quotePrefix="1" applyFont="1" applyFill="1" applyBorder="1" applyAlignment="1" applyProtection="1">
      <alignment horizontal="center" vertical="center"/>
    </xf>
    <xf numFmtId="0" fontId="3" fillId="3" borderId="53" xfId="0" quotePrefix="1" applyFont="1" applyFill="1" applyBorder="1" applyAlignment="1" applyProtection="1">
      <alignment horizontal="center" vertical="center"/>
    </xf>
    <xf numFmtId="9" fontId="3" fillId="3" borderId="54" xfId="0" quotePrefix="1" applyNumberFormat="1" applyFont="1" applyFill="1" applyBorder="1" applyAlignment="1" applyProtection="1">
      <alignment horizontal="center" vertical="center"/>
    </xf>
    <xf numFmtId="9" fontId="3" fillId="3" borderId="55" xfId="0" quotePrefix="1" applyNumberFormat="1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9" fontId="3" fillId="3" borderId="57" xfId="0" applyNumberFormat="1" applyFont="1" applyFill="1" applyBorder="1" applyAlignment="1" applyProtection="1">
      <alignment horizontal="center" vertical="center"/>
    </xf>
    <xf numFmtId="9" fontId="3" fillId="3" borderId="38" xfId="0" applyNumberFormat="1" applyFont="1" applyFill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 vertical="center"/>
    </xf>
    <xf numFmtId="0" fontId="10" fillId="0" borderId="60" xfId="0" applyFont="1" applyBorder="1" applyAlignment="1" applyProtection="1">
      <alignment horizontal="center" vertical="center"/>
    </xf>
    <xf numFmtId="4" fontId="3" fillId="0" borderId="61" xfId="0" applyNumberFormat="1" applyFont="1" applyFill="1" applyBorder="1" applyAlignment="1" applyProtection="1">
      <alignment horizontal="right" vertical="center"/>
      <protection locked="0"/>
    </xf>
    <xf numFmtId="4" fontId="3" fillId="0" borderId="62" xfId="0" applyNumberFormat="1" applyFont="1" applyFill="1" applyBorder="1" applyAlignment="1" applyProtection="1">
      <alignment horizontal="right" vertical="center"/>
      <protection locked="0"/>
    </xf>
    <xf numFmtId="4" fontId="3" fillId="0" borderId="63" xfId="0" applyNumberFormat="1" applyFont="1" applyFill="1" applyBorder="1" applyAlignment="1" applyProtection="1">
      <alignment horizontal="right" vertical="center"/>
      <protection locked="0"/>
    </xf>
    <xf numFmtId="4" fontId="3" fillId="0" borderId="29" xfId="0" applyNumberFormat="1" applyFont="1" applyFill="1" applyBorder="1" applyAlignment="1" applyProtection="1">
      <alignment horizontal="right" vertical="center"/>
      <protection locked="0"/>
    </xf>
    <xf numFmtId="4" fontId="3" fillId="0" borderId="34" xfId="0" applyNumberFormat="1" applyFont="1" applyFill="1" applyBorder="1" applyAlignment="1" applyProtection="1">
      <alignment horizontal="right" vertical="center"/>
      <protection locked="0"/>
    </xf>
    <xf numFmtId="4" fontId="3" fillId="0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49" xfId="0" quotePrefix="1" applyFont="1" applyFill="1" applyBorder="1" applyAlignment="1" applyProtection="1">
      <alignment horizontal="center" vertical="center"/>
    </xf>
    <xf numFmtId="0" fontId="7" fillId="3" borderId="37" xfId="0" quotePrefix="1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6" fillId="3" borderId="64" xfId="0" quotePrefix="1" applyFont="1" applyFill="1" applyBorder="1" applyAlignment="1" applyProtection="1">
      <alignment horizontal="center" vertical="center"/>
    </xf>
    <xf numFmtId="0" fontId="6" fillId="3" borderId="31" xfId="0" quotePrefix="1" applyFont="1" applyFill="1" applyBorder="1" applyAlignment="1" applyProtection="1">
      <alignment horizontal="center" vertical="center"/>
    </xf>
    <xf numFmtId="0" fontId="6" fillId="3" borderId="65" xfId="0" quotePrefix="1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left"/>
      <protection locked="0"/>
    </xf>
    <xf numFmtId="0" fontId="11" fillId="3" borderId="47" xfId="0" quotePrefix="1" applyFont="1" applyFill="1" applyBorder="1" applyAlignment="1" applyProtection="1">
      <alignment horizontal="center" vertical="center"/>
    </xf>
    <xf numFmtId="0" fontId="11" fillId="3" borderId="48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61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wrapText="1"/>
    </xf>
    <xf numFmtId="0" fontId="5" fillId="3" borderId="68" xfId="0" applyFont="1" applyFill="1" applyBorder="1" applyAlignment="1" applyProtection="1">
      <alignment horizontal="center" wrapText="1"/>
    </xf>
    <xf numFmtId="4" fontId="5" fillId="0" borderId="28" xfId="0" applyNumberFormat="1" applyFont="1" applyFill="1" applyBorder="1" applyAlignment="1" applyProtection="1">
      <alignment horizontal="center"/>
    </xf>
    <xf numFmtId="4" fontId="5" fillId="0" borderId="69" xfId="0" applyNumberFormat="1" applyFont="1" applyFill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justify" vertical="center" wrapText="1"/>
    </xf>
    <xf numFmtId="0" fontId="7" fillId="3" borderId="66" xfId="0" quotePrefix="1" applyFont="1" applyFill="1" applyBorder="1" applyAlignment="1" applyProtection="1">
      <alignment horizontal="center" vertical="center" wrapText="1"/>
    </xf>
    <xf numFmtId="0" fontId="7" fillId="3" borderId="67" xfId="0" quotePrefix="1" applyFont="1" applyFill="1" applyBorder="1" applyAlignment="1" applyProtection="1">
      <alignment horizontal="center" vertical="center" wrapText="1"/>
    </xf>
    <xf numFmtId="4" fontId="7" fillId="3" borderId="66" xfId="0" applyNumberFormat="1" applyFont="1" applyFill="1" applyBorder="1" applyAlignment="1" applyProtection="1">
      <alignment horizontal="center" vertical="center"/>
    </xf>
    <xf numFmtId="4" fontId="7" fillId="3" borderId="67" xfId="0" applyNumberFormat="1" applyFont="1" applyFill="1" applyBorder="1" applyAlignment="1" applyProtection="1">
      <alignment horizontal="center" vertical="center"/>
    </xf>
    <xf numFmtId="0" fontId="7" fillId="3" borderId="18" xfId="0" quotePrefix="1" applyNumberFormat="1" applyFont="1" applyFill="1" applyBorder="1" applyAlignment="1" applyProtection="1">
      <alignment horizontal="center" vertical="center" wrapText="1"/>
    </xf>
    <xf numFmtId="0" fontId="7" fillId="3" borderId="32" xfId="0" quotePrefix="1" applyNumberFormat="1" applyFont="1" applyFill="1" applyBorder="1" applyAlignment="1" applyProtection="1">
      <alignment horizontal="center" vertical="center" wrapText="1"/>
    </xf>
    <xf numFmtId="0" fontId="7" fillId="3" borderId="47" xfId="0" quotePrefix="1" applyFont="1" applyFill="1" applyBorder="1" applyAlignment="1" applyProtection="1">
      <alignment horizontal="center" vertical="center" wrapText="1"/>
    </xf>
    <xf numFmtId="0" fontId="7" fillId="3" borderId="48" xfId="0" quotePrefix="1" applyFont="1" applyFill="1" applyBorder="1" applyAlignment="1" applyProtection="1">
      <alignment horizontal="center" vertical="center" wrapText="1"/>
    </xf>
    <xf numFmtId="4" fontId="3" fillId="0" borderId="29" xfId="0" applyNumberFormat="1" applyFont="1" applyFill="1" applyBorder="1" applyAlignment="1" applyProtection="1">
      <alignment horizontal="right" vertical="center" indent="1"/>
    </xf>
    <xf numFmtId="4" fontId="3" fillId="0" borderId="34" xfId="0" applyNumberFormat="1" applyFont="1" applyFill="1" applyBorder="1" applyAlignment="1" applyProtection="1">
      <alignment horizontal="right" vertical="center" indent="1"/>
    </xf>
    <xf numFmtId="4" fontId="3" fillId="0" borderId="37" xfId="0" applyNumberFormat="1" applyFont="1" applyFill="1" applyBorder="1" applyAlignment="1" applyProtection="1">
      <alignment horizontal="right" vertical="center" indent="1"/>
    </xf>
    <xf numFmtId="0" fontId="17" fillId="0" borderId="31" xfId="0" quotePrefix="1" applyFont="1" applyFill="1" applyBorder="1" applyAlignment="1" applyProtection="1">
      <alignment horizontal="left" wrapText="1"/>
    </xf>
    <xf numFmtId="0" fontId="17" fillId="0" borderId="31" xfId="0" applyFont="1" applyFill="1" applyBorder="1" applyAlignment="1" applyProtection="1">
      <alignment horizontal="left" wrapText="1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0" fontId="9" fillId="3" borderId="61" xfId="0" applyFont="1" applyFill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 applyProtection="1">
      <alignment horizontal="center" vertical="center"/>
    </xf>
    <xf numFmtId="0" fontId="9" fillId="3" borderId="58" xfId="0" applyFont="1" applyFill="1" applyBorder="1" applyAlignment="1" applyProtection="1">
      <alignment horizontal="center" vertical="center"/>
    </xf>
    <xf numFmtId="0" fontId="9" fillId="3" borderId="48" xfId="0" applyFont="1" applyFill="1" applyBorder="1" applyAlignment="1" applyProtection="1">
      <alignment horizontal="center" vertical="center"/>
    </xf>
    <xf numFmtId="0" fontId="9" fillId="3" borderId="59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</cellXfs>
  <cellStyles count="3">
    <cellStyle name="Hipervínculo" xfId="1" builtinId="8"/>
    <cellStyle name="Millares [0]_Hoja1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 tint="0.59999389629810485"/>
    <pageSetUpPr fitToPage="1"/>
  </sheetPr>
  <dimension ref="A1:AH69"/>
  <sheetViews>
    <sheetView tabSelected="1" workbookViewId="0">
      <selection activeCell="A4" sqref="A4:N4"/>
    </sheetView>
  </sheetViews>
  <sheetFormatPr baseColWidth="10" defaultColWidth="11.42578125" defaultRowHeight="12.75" x14ac:dyDescent="0.2"/>
  <cols>
    <col min="1" max="1" width="4.5703125" style="5" customWidth="1"/>
    <col min="2" max="2" width="4.28515625" style="5" customWidth="1"/>
    <col min="3" max="3" width="5.7109375" style="5" bestFit="1" customWidth="1"/>
    <col min="4" max="4" width="9.140625" style="5" bestFit="1" customWidth="1"/>
    <col min="5" max="6" width="10.7109375" style="5" customWidth="1"/>
    <col min="7" max="7" width="9.85546875" style="5" customWidth="1"/>
    <col min="8" max="8" width="9.140625" style="5" bestFit="1" customWidth="1"/>
    <col min="9" max="9" width="9.7109375" style="5" customWidth="1"/>
    <col min="10" max="10" width="10.5703125" style="5" customWidth="1"/>
    <col min="11" max="11" width="9.7109375" style="5" customWidth="1"/>
    <col min="12" max="12" width="12.28515625" style="5" customWidth="1"/>
    <col min="13" max="13" width="11" style="5" customWidth="1"/>
    <col min="14" max="14" width="5.5703125" style="5" customWidth="1"/>
    <col min="15" max="15" width="5.28515625" style="5" customWidth="1"/>
    <col min="16" max="16" width="11.42578125" style="36"/>
    <col min="17" max="19" width="11.42578125" style="37"/>
    <col min="20" max="20" width="15.42578125" style="163" customWidth="1"/>
    <col min="21" max="21" width="15" style="163" customWidth="1"/>
    <col min="22" max="23" width="12.140625" style="37" bestFit="1" customWidth="1"/>
    <col min="24" max="24" width="19" style="37" bestFit="1" customWidth="1"/>
    <col min="25" max="25" width="14.140625" style="37" bestFit="1" customWidth="1"/>
    <col min="26" max="26" width="14.5703125" style="5" customWidth="1"/>
    <col min="27" max="27" width="11.42578125" style="5"/>
    <col min="28" max="29" width="11.42578125" style="36"/>
    <col min="30" max="16384" width="11.42578125" style="5"/>
  </cols>
  <sheetData>
    <row r="1" spans="1:27" x14ac:dyDescent="0.2">
      <c r="A1" s="4" t="s">
        <v>45</v>
      </c>
    </row>
    <row r="2" spans="1:27" ht="21" customHeight="1" thickBot="1" x14ac:dyDescent="0.25">
      <c r="H2" s="114"/>
    </row>
    <row r="3" spans="1:27" ht="30" customHeight="1" thickBot="1" x14ac:dyDescent="0.25">
      <c r="A3" s="201" t="s">
        <v>42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</row>
    <row r="4" spans="1:27" ht="22.5" customHeight="1" thickBot="1" x14ac:dyDescent="0.25">
      <c r="A4" s="204" t="s">
        <v>46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27" ht="18.75" customHeight="1" x14ac:dyDescent="0.2">
      <c r="A5" s="207" t="s">
        <v>18</v>
      </c>
      <c r="B5" s="208"/>
      <c r="C5" s="198" t="s">
        <v>1</v>
      </c>
      <c r="D5" s="170" t="s">
        <v>31</v>
      </c>
      <c r="E5" s="171"/>
      <c r="F5" s="171"/>
      <c r="G5" s="172"/>
      <c r="H5" s="170" t="s">
        <v>27</v>
      </c>
      <c r="I5" s="171"/>
      <c r="J5" s="171"/>
      <c r="K5" s="172"/>
      <c r="L5" s="205" t="s">
        <v>32</v>
      </c>
      <c r="M5" s="206"/>
      <c r="N5" s="198" t="s">
        <v>1</v>
      </c>
    </row>
    <row r="6" spans="1:27" x14ac:dyDescent="0.2">
      <c r="A6" s="117"/>
      <c r="B6" s="118" t="s">
        <v>16</v>
      </c>
      <c r="C6" s="199"/>
      <c r="D6" s="175" t="s">
        <v>19</v>
      </c>
      <c r="E6" s="177" t="s">
        <v>20</v>
      </c>
      <c r="F6" s="173" t="s">
        <v>23</v>
      </c>
      <c r="G6" s="174"/>
      <c r="H6" s="175" t="s">
        <v>19</v>
      </c>
      <c r="I6" s="177" t="s">
        <v>20</v>
      </c>
      <c r="J6" s="173" t="s">
        <v>23</v>
      </c>
      <c r="K6" s="174"/>
      <c r="L6" s="119" t="s">
        <v>21</v>
      </c>
      <c r="M6" s="120" t="s">
        <v>21</v>
      </c>
      <c r="N6" s="199"/>
    </row>
    <row r="7" spans="1:27" ht="13.5" thickBot="1" x14ac:dyDescent="0.25">
      <c r="A7" s="121" t="s">
        <v>15</v>
      </c>
      <c r="B7" s="122" t="s">
        <v>17</v>
      </c>
      <c r="C7" s="200"/>
      <c r="D7" s="176"/>
      <c r="E7" s="178"/>
      <c r="F7" s="123" t="s">
        <v>2</v>
      </c>
      <c r="G7" s="124" t="s">
        <v>3</v>
      </c>
      <c r="H7" s="176"/>
      <c r="I7" s="178"/>
      <c r="J7" s="123" t="s">
        <v>2</v>
      </c>
      <c r="K7" s="124" t="s">
        <v>3</v>
      </c>
      <c r="L7" s="125" t="s">
        <v>2</v>
      </c>
      <c r="M7" s="125" t="s">
        <v>3</v>
      </c>
      <c r="N7" s="200"/>
    </row>
    <row r="8" spans="1:27" ht="12.75" customHeight="1" thickBot="1" x14ac:dyDescent="0.25">
      <c r="A8" s="6"/>
      <c r="B8" s="6"/>
      <c r="C8" s="7"/>
      <c r="D8" s="8"/>
      <c r="E8" s="8"/>
      <c r="F8" s="9"/>
      <c r="G8" s="9"/>
      <c r="H8" s="29"/>
      <c r="I8" s="8"/>
      <c r="J8" s="8"/>
      <c r="K8" s="8"/>
      <c r="L8" s="9"/>
      <c r="M8" s="9"/>
      <c r="N8" s="7"/>
    </row>
    <row r="9" spans="1:27" ht="15" customHeight="1" x14ac:dyDescent="0.2">
      <c r="A9" s="179" t="s">
        <v>10</v>
      </c>
      <c r="B9" s="191" t="s">
        <v>2</v>
      </c>
      <c r="C9" s="76">
        <v>30</v>
      </c>
      <c r="D9" s="188">
        <v>14442.72</v>
      </c>
      <c r="E9" s="59">
        <v>12615.72</v>
      </c>
      <c r="F9" s="59">
        <v>13336.199999999999</v>
      </c>
      <c r="G9" s="56">
        <v>21353.759999999998</v>
      </c>
      <c r="H9" s="188">
        <f>742.7*2</f>
        <v>1485.4</v>
      </c>
      <c r="I9" s="59">
        <f>E9/12*2</f>
        <v>2102.62</v>
      </c>
      <c r="J9" s="80">
        <v>2021.0800000000002</v>
      </c>
      <c r="K9" s="56">
        <v>2414.84</v>
      </c>
      <c r="L9" s="51">
        <f>D$9+E9+F9+H$9+I9+J9</f>
        <v>46003.740000000005</v>
      </c>
      <c r="M9" s="51">
        <f>D$9+E9+G9+H$9+I9+K9</f>
        <v>54415.06</v>
      </c>
      <c r="N9" s="76">
        <v>30</v>
      </c>
      <c r="Q9" s="47"/>
      <c r="R9" s="49"/>
      <c r="V9" s="163"/>
      <c r="W9" s="163"/>
      <c r="X9" s="40"/>
      <c r="Y9" s="40"/>
      <c r="Z9" s="36"/>
      <c r="AA9" s="36"/>
    </row>
    <row r="10" spans="1:27" ht="15" customHeight="1" x14ac:dyDescent="0.2">
      <c r="A10" s="180"/>
      <c r="B10" s="192"/>
      <c r="C10" s="130">
        <v>29</v>
      </c>
      <c r="D10" s="189"/>
      <c r="E10" s="131">
        <v>11315.64</v>
      </c>
      <c r="F10" s="131">
        <v>12616.92</v>
      </c>
      <c r="G10" s="132">
        <v>19894.079999999998</v>
      </c>
      <c r="H10" s="189"/>
      <c r="I10" s="131">
        <f t="shared" ref="I10:I49" si="0">E10/12*2</f>
        <v>1885.9399999999998</v>
      </c>
      <c r="J10" s="133">
        <v>1931.72</v>
      </c>
      <c r="K10" s="132">
        <v>2288.64</v>
      </c>
      <c r="L10" s="134">
        <f t="shared" ref="L10:L17" si="1">D$9+E10+F10+H$9+I10+J10</f>
        <v>43678.340000000004</v>
      </c>
      <c r="M10" s="134">
        <f t="shared" ref="M10:M17" si="2">D$9+E10+G10+H$9+I10+K10</f>
        <v>51312.420000000006</v>
      </c>
      <c r="N10" s="130">
        <v>29</v>
      </c>
      <c r="Q10" s="47"/>
      <c r="R10" s="49"/>
      <c r="V10" s="163"/>
      <c r="W10" s="163"/>
      <c r="X10" s="40"/>
      <c r="Y10" s="40"/>
      <c r="Z10" s="36"/>
      <c r="AA10" s="36"/>
    </row>
    <row r="11" spans="1:27" ht="15" customHeight="1" x14ac:dyDescent="0.2">
      <c r="A11" s="180"/>
      <c r="B11" s="192"/>
      <c r="C11" s="77">
        <v>28</v>
      </c>
      <c r="D11" s="189"/>
      <c r="E11" s="60">
        <v>10840.2</v>
      </c>
      <c r="F11" s="60">
        <v>11880</v>
      </c>
      <c r="G11" s="57">
        <v>18429.599999999999</v>
      </c>
      <c r="H11" s="189"/>
      <c r="I11" s="60">
        <f t="shared" si="0"/>
        <v>1806.7</v>
      </c>
      <c r="J11" s="81">
        <v>1875.42</v>
      </c>
      <c r="K11" s="57">
        <v>2195.62</v>
      </c>
      <c r="L11" s="52">
        <f t="shared" si="1"/>
        <v>42330.439999999995</v>
      </c>
      <c r="M11" s="52">
        <f t="shared" si="2"/>
        <v>49200.24</v>
      </c>
      <c r="N11" s="77">
        <v>28</v>
      </c>
      <c r="Q11" s="47"/>
      <c r="R11" s="49"/>
      <c r="V11" s="163"/>
      <c r="W11" s="163"/>
      <c r="X11" s="40"/>
      <c r="Y11" s="40"/>
      <c r="Z11" s="36"/>
      <c r="AA11" s="36"/>
    </row>
    <row r="12" spans="1:27" ht="15" customHeight="1" x14ac:dyDescent="0.2">
      <c r="A12" s="180"/>
      <c r="B12" s="192"/>
      <c r="C12" s="130">
        <v>27</v>
      </c>
      <c r="D12" s="189"/>
      <c r="E12" s="131">
        <v>10363.92</v>
      </c>
      <c r="F12" s="131">
        <v>11002.439999999999</v>
      </c>
      <c r="G12" s="132">
        <v>17117.399999999998</v>
      </c>
      <c r="H12" s="189"/>
      <c r="I12" s="131">
        <f t="shared" si="0"/>
        <v>1727.32</v>
      </c>
      <c r="J12" s="133">
        <v>1811.76</v>
      </c>
      <c r="K12" s="132">
        <v>2110.42</v>
      </c>
      <c r="L12" s="134">
        <f t="shared" si="1"/>
        <v>40833.560000000005</v>
      </c>
      <c r="M12" s="134">
        <f t="shared" si="2"/>
        <v>47247.179999999993</v>
      </c>
      <c r="N12" s="130">
        <v>27</v>
      </c>
      <c r="Q12" s="47"/>
      <c r="R12" s="49"/>
      <c r="V12" s="163"/>
      <c r="W12" s="163"/>
      <c r="X12" s="40"/>
      <c r="Y12" s="40"/>
      <c r="Z12" s="36"/>
      <c r="AA12" s="36"/>
    </row>
    <row r="13" spans="1:27" ht="15" customHeight="1" x14ac:dyDescent="0.2">
      <c r="A13" s="180"/>
      <c r="B13" s="192"/>
      <c r="C13" s="77">
        <v>26</v>
      </c>
      <c r="D13" s="189"/>
      <c r="E13" s="60">
        <v>9092.64</v>
      </c>
      <c r="F13" s="60">
        <v>10157.039999999999</v>
      </c>
      <c r="G13" s="57">
        <v>15799.08</v>
      </c>
      <c r="H13" s="189"/>
      <c r="I13" s="60">
        <f t="shared" si="0"/>
        <v>1515.4399999999998</v>
      </c>
      <c r="J13" s="81">
        <v>1692.8</v>
      </c>
      <c r="K13" s="57">
        <v>1992.3</v>
      </c>
      <c r="L13" s="52">
        <f t="shared" si="1"/>
        <v>38386.040000000008</v>
      </c>
      <c r="M13" s="52">
        <f t="shared" si="2"/>
        <v>44327.580000000009</v>
      </c>
      <c r="N13" s="77">
        <v>26</v>
      </c>
      <c r="Q13" s="47"/>
      <c r="R13" s="49"/>
      <c r="V13" s="163"/>
      <c r="W13" s="163"/>
      <c r="X13" s="40"/>
      <c r="Y13" s="40"/>
      <c r="Z13" s="36"/>
      <c r="AA13" s="36"/>
    </row>
    <row r="14" spans="1:27" ht="15" customHeight="1" x14ac:dyDescent="0.2">
      <c r="A14" s="180"/>
      <c r="B14" s="192"/>
      <c r="C14" s="130">
        <v>25</v>
      </c>
      <c r="D14" s="189"/>
      <c r="E14" s="131">
        <v>8067.12</v>
      </c>
      <c r="F14" s="131">
        <v>9662.2799999999988</v>
      </c>
      <c r="G14" s="132">
        <v>14983.56</v>
      </c>
      <c r="H14" s="189"/>
      <c r="I14" s="131">
        <f t="shared" si="0"/>
        <v>1344.52</v>
      </c>
      <c r="J14" s="133">
        <v>1610.3</v>
      </c>
      <c r="K14" s="132">
        <v>1909.32</v>
      </c>
      <c r="L14" s="134">
        <f t="shared" si="1"/>
        <v>36612.339999999997</v>
      </c>
      <c r="M14" s="134">
        <f t="shared" si="2"/>
        <v>42232.639999999999</v>
      </c>
      <c r="N14" s="130">
        <v>25</v>
      </c>
      <c r="Q14" s="47"/>
      <c r="R14" s="49"/>
      <c r="V14" s="163"/>
      <c r="W14" s="163"/>
      <c r="X14" s="40"/>
      <c r="Y14" s="40"/>
      <c r="Z14" s="36"/>
      <c r="AA14" s="36"/>
    </row>
    <row r="15" spans="1:27" ht="15" customHeight="1" x14ac:dyDescent="0.2">
      <c r="A15" s="180"/>
      <c r="B15" s="192"/>
      <c r="C15" s="77">
        <v>24</v>
      </c>
      <c r="D15" s="189"/>
      <c r="E15" s="60">
        <v>7591.2</v>
      </c>
      <c r="F15" s="60">
        <v>9179.16</v>
      </c>
      <c r="G15" s="57">
        <v>14164.32</v>
      </c>
      <c r="H15" s="189"/>
      <c r="I15" s="60">
        <f t="shared" si="0"/>
        <v>1265.2</v>
      </c>
      <c r="J15" s="81">
        <v>1529.76</v>
      </c>
      <c r="K15" s="57">
        <v>1848.8600000000001</v>
      </c>
      <c r="L15" s="52">
        <f t="shared" si="1"/>
        <v>35493.440000000002</v>
      </c>
      <c r="M15" s="52">
        <f t="shared" si="2"/>
        <v>40797.699999999997</v>
      </c>
      <c r="N15" s="77">
        <v>24</v>
      </c>
      <c r="Q15" s="47"/>
      <c r="R15" s="49"/>
      <c r="V15" s="163"/>
      <c r="W15" s="163"/>
      <c r="X15" s="40"/>
      <c r="Y15" s="40"/>
      <c r="Z15" s="36"/>
      <c r="AA15" s="36"/>
    </row>
    <row r="16" spans="1:27" ht="15" customHeight="1" x14ac:dyDescent="0.2">
      <c r="A16" s="180"/>
      <c r="B16" s="192"/>
      <c r="C16" s="130">
        <v>23</v>
      </c>
      <c r="D16" s="189"/>
      <c r="E16" s="131">
        <v>7115.88</v>
      </c>
      <c r="F16" s="131">
        <v>8712.36</v>
      </c>
      <c r="G16" s="132">
        <v>13314.24</v>
      </c>
      <c r="H16" s="189"/>
      <c r="I16" s="131">
        <f t="shared" si="0"/>
        <v>1185.98</v>
      </c>
      <c r="J16" s="133">
        <v>1451.92</v>
      </c>
      <c r="K16" s="132">
        <v>1786.68</v>
      </c>
      <c r="L16" s="134">
        <f t="shared" si="1"/>
        <v>34394.26</v>
      </c>
      <c r="M16" s="134">
        <f t="shared" si="2"/>
        <v>39330.9</v>
      </c>
      <c r="N16" s="130">
        <v>23</v>
      </c>
      <c r="Q16" s="47"/>
      <c r="R16" s="49"/>
      <c r="V16" s="163"/>
      <c r="W16" s="163"/>
      <c r="X16" s="40"/>
      <c r="Y16" s="40"/>
      <c r="Z16" s="36"/>
      <c r="AA16" s="36"/>
    </row>
    <row r="17" spans="1:29" ht="15" customHeight="1" thickBot="1" x14ac:dyDescent="0.25">
      <c r="A17" s="181"/>
      <c r="B17" s="193"/>
      <c r="C17" s="78">
        <v>22</v>
      </c>
      <c r="D17" s="190"/>
      <c r="E17" s="61">
        <v>6639.6</v>
      </c>
      <c r="F17" s="61">
        <v>8245.56</v>
      </c>
      <c r="G17" s="58">
        <v>12463.68</v>
      </c>
      <c r="H17" s="190"/>
      <c r="I17" s="61">
        <f t="shared" si="0"/>
        <v>1106.6000000000001</v>
      </c>
      <c r="J17" s="82">
        <v>1374.32</v>
      </c>
      <c r="K17" s="58">
        <v>1724.5</v>
      </c>
      <c r="L17" s="53">
        <f t="shared" si="1"/>
        <v>33294.199999999997</v>
      </c>
      <c r="M17" s="53">
        <f t="shared" si="2"/>
        <v>37862.5</v>
      </c>
      <c r="N17" s="78">
        <v>22</v>
      </c>
      <c r="Q17" s="47"/>
      <c r="R17" s="49"/>
      <c r="V17" s="163"/>
      <c r="W17" s="163"/>
      <c r="X17" s="40"/>
      <c r="Y17" s="40"/>
      <c r="Z17" s="36"/>
      <c r="AA17" s="36"/>
    </row>
    <row r="18" spans="1:29" s="12" customFormat="1" ht="13.5" customHeight="1" thickBot="1" x14ac:dyDescent="0.25">
      <c r="A18" s="10"/>
      <c r="B18" s="10"/>
      <c r="C18" s="50"/>
      <c r="D18" s="1"/>
      <c r="E18" s="113"/>
      <c r="F18" s="113"/>
      <c r="G18" s="49"/>
      <c r="H18" s="1"/>
      <c r="I18" s="47"/>
      <c r="J18" s="48"/>
      <c r="K18" s="49"/>
      <c r="L18" s="30"/>
      <c r="M18" s="30"/>
      <c r="N18" s="11"/>
      <c r="P18" s="36"/>
      <c r="Q18" s="47"/>
      <c r="R18" s="49"/>
      <c r="S18" s="37"/>
      <c r="T18" s="163"/>
      <c r="U18" s="163"/>
      <c r="V18" s="163"/>
      <c r="W18" s="163"/>
      <c r="X18" s="40"/>
      <c r="Y18" s="40"/>
      <c r="Z18" s="36"/>
      <c r="AA18" s="36"/>
      <c r="AB18" s="36"/>
      <c r="AC18" s="36"/>
    </row>
    <row r="19" spans="1:29" ht="15" customHeight="1" x14ac:dyDescent="0.2">
      <c r="A19" s="179" t="s">
        <v>11</v>
      </c>
      <c r="B19" s="182" t="s">
        <v>3</v>
      </c>
      <c r="C19" s="79">
        <v>26</v>
      </c>
      <c r="D19" s="185">
        <v>12488.28</v>
      </c>
      <c r="E19" s="60">
        <v>9092.64</v>
      </c>
      <c r="F19" s="60">
        <v>9665.52</v>
      </c>
      <c r="G19" s="56">
        <v>15330.72</v>
      </c>
      <c r="H19" s="188">
        <f>759*2</f>
        <v>1518</v>
      </c>
      <c r="I19" s="59">
        <f t="shared" si="0"/>
        <v>1515.4399999999998</v>
      </c>
      <c r="J19" s="80">
        <v>1564.04</v>
      </c>
      <c r="K19" s="56">
        <v>1842.24</v>
      </c>
      <c r="L19" s="54">
        <f>D$19+E19+F19+H$19+I19+J19</f>
        <v>35843.919999999998</v>
      </c>
      <c r="M19" s="51">
        <f>D$19+E19+G19+H$19+I19+K19</f>
        <v>41787.32</v>
      </c>
      <c r="N19" s="76">
        <v>26</v>
      </c>
      <c r="Q19" s="47"/>
      <c r="R19" s="49"/>
      <c r="V19" s="163"/>
      <c r="W19" s="163"/>
      <c r="X19" s="40"/>
      <c r="Y19" s="40"/>
      <c r="Z19" s="36"/>
      <c r="AA19" s="36"/>
    </row>
    <row r="20" spans="1:29" ht="15" customHeight="1" x14ac:dyDescent="0.2">
      <c r="A20" s="180"/>
      <c r="B20" s="183"/>
      <c r="C20" s="130">
        <v>25</v>
      </c>
      <c r="D20" s="186"/>
      <c r="E20" s="131">
        <v>8067.12</v>
      </c>
      <c r="F20" s="131">
        <v>9155.76</v>
      </c>
      <c r="G20" s="132">
        <v>14515.439999999999</v>
      </c>
      <c r="H20" s="189"/>
      <c r="I20" s="131">
        <f t="shared" si="0"/>
        <v>1344.52</v>
      </c>
      <c r="J20" s="133">
        <v>1496.34</v>
      </c>
      <c r="K20" s="132">
        <v>1759.14</v>
      </c>
      <c r="L20" s="134">
        <f t="shared" ref="L20:L27" si="3">D$19+E20+F20+H$19+I20+J20</f>
        <v>34070.020000000004</v>
      </c>
      <c r="M20" s="134">
        <f t="shared" ref="M20:M27" si="4">D$19+E20+G20+H$19+I20+K20</f>
        <v>39692.499999999993</v>
      </c>
      <c r="N20" s="130">
        <v>25</v>
      </c>
      <c r="Q20" s="47"/>
      <c r="R20" s="49"/>
      <c r="V20" s="163"/>
      <c r="W20" s="163"/>
      <c r="X20" s="40"/>
      <c r="Y20" s="40"/>
      <c r="Z20" s="36"/>
      <c r="AA20" s="36"/>
    </row>
    <row r="21" spans="1:29" ht="15" customHeight="1" x14ac:dyDescent="0.2">
      <c r="A21" s="180"/>
      <c r="B21" s="183"/>
      <c r="C21" s="77">
        <v>24</v>
      </c>
      <c r="D21" s="186"/>
      <c r="E21" s="60">
        <v>7591.2</v>
      </c>
      <c r="F21" s="60">
        <v>8647.44</v>
      </c>
      <c r="G21" s="57">
        <v>13696.199999999999</v>
      </c>
      <c r="H21" s="189"/>
      <c r="I21" s="60">
        <f t="shared" si="0"/>
        <v>1265.2</v>
      </c>
      <c r="J21" s="81">
        <v>1441.26</v>
      </c>
      <c r="K21" s="57">
        <v>1698.8</v>
      </c>
      <c r="L21" s="52">
        <f t="shared" si="3"/>
        <v>32951.379999999997</v>
      </c>
      <c r="M21" s="52">
        <f t="shared" si="4"/>
        <v>38257.68</v>
      </c>
      <c r="N21" s="77">
        <v>24</v>
      </c>
      <c r="Q21" s="47"/>
      <c r="R21" s="49"/>
      <c r="V21" s="163"/>
      <c r="W21" s="163"/>
      <c r="X21" s="40"/>
      <c r="Y21" s="40"/>
      <c r="Z21" s="36"/>
      <c r="AA21" s="36"/>
    </row>
    <row r="22" spans="1:29" ht="15" customHeight="1" x14ac:dyDescent="0.2">
      <c r="A22" s="180"/>
      <c r="B22" s="183"/>
      <c r="C22" s="130">
        <v>23</v>
      </c>
      <c r="D22" s="186"/>
      <c r="E22" s="131">
        <v>7115.88</v>
      </c>
      <c r="F22" s="131">
        <v>8180.6399999999994</v>
      </c>
      <c r="G22" s="132">
        <v>12845.88</v>
      </c>
      <c r="H22" s="189"/>
      <c r="I22" s="131">
        <f t="shared" si="0"/>
        <v>1185.98</v>
      </c>
      <c r="J22" s="133">
        <v>1363.42</v>
      </c>
      <c r="K22" s="132">
        <v>1636.6200000000001</v>
      </c>
      <c r="L22" s="134">
        <f t="shared" si="3"/>
        <v>31852.199999999997</v>
      </c>
      <c r="M22" s="134">
        <f t="shared" si="4"/>
        <v>36790.640000000007</v>
      </c>
      <c r="N22" s="130">
        <v>23</v>
      </c>
      <c r="Q22" s="47"/>
      <c r="R22" s="49"/>
      <c r="V22" s="163"/>
      <c r="W22" s="163"/>
      <c r="X22" s="40"/>
      <c r="Y22" s="40"/>
      <c r="Z22" s="36"/>
      <c r="AA22" s="36"/>
    </row>
    <row r="23" spans="1:29" ht="15" customHeight="1" x14ac:dyDescent="0.2">
      <c r="A23" s="180"/>
      <c r="B23" s="183"/>
      <c r="C23" s="77">
        <v>22</v>
      </c>
      <c r="D23" s="186"/>
      <c r="E23" s="60">
        <v>6639.6</v>
      </c>
      <c r="F23" s="60">
        <v>7713.5999999999995</v>
      </c>
      <c r="G23" s="57">
        <v>11995.199999999999</v>
      </c>
      <c r="H23" s="189"/>
      <c r="I23" s="60">
        <f t="shared" si="0"/>
        <v>1106.6000000000001</v>
      </c>
      <c r="J23" s="81">
        <v>1285.58</v>
      </c>
      <c r="K23" s="57">
        <v>1574.32</v>
      </c>
      <c r="L23" s="52">
        <f t="shared" si="3"/>
        <v>30751.659999999996</v>
      </c>
      <c r="M23" s="52">
        <f t="shared" si="4"/>
        <v>35322</v>
      </c>
      <c r="N23" s="77">
        <v>22</v>
      </c>
      <c r="Q23" s="47"/>
      <c r="R23" s="49"/>
      <c r="V23" s="163"/>
      <c r="W23" s="163"/>
      <c r="X23" s="40"/>
      <c r="Y23" s="40"/>
      <c r="Z23" s="36"/>
      <c r="AA23" s="36"/>
    </row>
    <row r="24" spans="1:29" ht="15" customHeight="1" x14ac:dyDescent="0.2">
      <c r="A24" s="180"/>
      <c r="B24" s="183"/>
      <c r="C24" s="130">
        <v>21</v>
      </c>
      <c r="D24" s="186"/>
      <c r="E24" s="131">
        <v>6164.52</v>
      </c>
      <c r="F24" s="131">
        <v>7039.2</v>
      </c>
      <c r="G24" s="132">
        <v>10734.359999999999</v>
      </c>
      <c r="H24" s="189"/>
      <c r="I24" s="131">
        <f t="shared" si="0"/>
        <v>1027.42</v>
      </c>
      <c r="J24" s="133">
        <v>1173.2</v>
      </c>
      <c r="K24" s="132">
        <v>1491.7</v>
      </c>
      <c r="L24" s="134">
        <f t="shared" si="3"/>
        <v>29410.620000000006</v>
      </c>
      <c r="M24" s="134">
        <f t="shared" si="4"/>
        <v>33424.28</v>
      </c>
      <c r="N24" s="130">
        <v>21</v>
      </c>
      <c r="Q24" s="47"/>
      <c r="R24" s="49"/>
      <c r="V24" s="163"/>
      <c r="W24" s="163"/>
      <c r="X24" s="40"/>
      <c r="Y24" s="40"/>
      <c r="Z24" s="36"/>
      <c r="AA24" s="36"/>
    </row>
    <row r="25" spans="1:29" ht="15" customHeight="1" x14ac:dyDescent="0.2">
      <c r="A25" s="180"/>
      <c r="B25" s="183"/>
      <c r="C25" s="77">
        <v>20</v>
      </c>
      <c r="D25" s="186"/>
      <c r="E25" s="60">
        <v>5726.28</v>
      </c>
      <c r="F25" s="60">
        <v>6363.84</v>
      </c>
      <c r="G25" s="57">
        <v>9470.8799999999992</v>
      </c>
      <c r="H25" s="189"/>
      <c r="I25" s="60">
        <f t="shared" si="0"/>
        <v>954.38</v>
      </c>
      <c r="J25" s="81">
        <v>1060.5999999999999</v>
      </c>
      <c r="K25" s="57">
        <v>1410.42</v>
      </c>
      <c r="L25" s="52">
        <f t="shared" si="3"/>
        <v>28111.38</v>
      </c>
      <c r="M25" s="52">
        <f t="shared" si="4"/>
        <v>31568.240000000005</v>
      </c>
      <c r="N25" s="77">
        <v>20</v>
      </c>
      <c r="Q25" s="47"/>
      <c r="R25" s="49"/>
      <c r="V25" s="163"/>
      <c r="W25" s="163"/>
      <c r="X25" s="40"/>
      <c r="Y25" s="40"/>
      <c r="Z25" s="36"/>
      <c r="AA25" s="36"/>
    </row>
    <row r="26" spans="1:29" ht="15" customHeight="1" x14ac:dyDescent="0.2">
      <c r="A26" s="180"/>
      <c r="B26" s="183"/>
      <c r="C26" s="130">
        <v>19</v>
      </c>
      <c r="D26" s="186"/>
      <c r="E26" s="131">
        <v>5433.96</v>
      </c>
      <c r="F26" s="131">
        <v>6173.76</v>
      </c>
      <c r="G26" s="132">
        <v>9090.48</v>
      </c>
      <c r="H26" s="189"/>
      <c r="I26" s="131">
        <f t="shared" si="0"/>
        <v>905.66</v>
      </c>
      <c r="J26" s="133">
        <v>1028.9000000000001</v>
      </c>
      <c r="K26" s="132">
        <v>1379.34</v>
      </c>
      <c r="L26" s="134">
        <f t="shared" si="3"/>
        <v>27548.560000000001</v>
      </c>
      <c r="M26" s="134">
        <f t="shared" si="4"/>
        <v>30815.72</v>
      </c>
      <c r="N26" s="130">
        <v>19</v>
      </c>
      <c r="Q26" s="47"/>
      <c r="R26" s="49"/>
      <c r="V26" s="163"/>
      <c r="W26" s="163"/>
      <c r="X26" s="40"/>
      <c r="Y26" s="40"/>
      <c r="Z26" s="36"/>
      <c r="AA26" s="36"/>
    </row>
    <row r="27" spans="1:29" ht="15" customHeight="1" thickBot="1" x14ac:dyDescent="0.25">
      <c r="A27" s="181"/>
      <c r="B27" s="184"/>
      <c r="C27" s="78">
        <v>18</v>
      </c>
      <c r="D27" s="187"/>
      <c r="E27" s="61">
        <v>5141.5200000000004</v>
      </c>
      <c r="F27" s="61">
        <v>5984.16</v>
      </c>
      <c r="G27" s="58">
        <v>8710.08</v>
      </c>
      <c r="H27" s="190"/>
      <c r="I27" s="61">
        <f t="shared" si="0"/>
        <v>856.92000000000007</v>
      </c>
      <c r="J27" s="82">
        <v>997.44</v>
      </c>
      <c r="K27" s="58">
        <v>1348.3600000000001</v>
      </c>
      <c r="L27" s="53">
        <f t="shared" si="3"/>
        <v>26986.320000000003</v>
      </c>
      <c r="M27" s="53">
        <f t="shared" si="4"/>
        <v>30063.160000000003</v>
      </c>
      <c r="N27" s="78">
        <v>18</v>
      </c>
      <c r="Q27" s="47"/>
      <c r="R27" s="49"/>
      <c r="V27" s="163"/>
      <c r="W27" s="163"/>
      <c r="X27" s="40"/>
      <c r="Y27" s="40"/>
      <c r="Z27" s="36"/>
      <c r="AA27" s="36"/>
    </row>
    <row r="28" spans="1:29" s="12" customFormat="1" ht="13.5" customHeight="1" thickBot="1" x14ac:dyDescent="0.25">
      <c r="A28" s="10"/>
      <c r="B28" s="10"/>
      <c r="C28" s="11"/>
      <c r="D28" s="1"/>
      <c r="E28" s="46"/>
      <c r="F28" s="46"/>
      <c r="G28" s="3"/>
      <c r="H28" s="1"/>
      <c r="I28" s="46"/>
      <c r="J28" s="2"/>
      <c r="K28" s="3"/>
      <c r="L28" s="30"/>
      <c r="M28" s="30"/>
      <c r="N28" s="11"/>
      <c r="P28" s="36"/>
      <c r="Q28" s="47"/>
      <c r="R28" s="49"/>
      <c r="S28" s="37"/>
      <c r="T28" s="163"/>
      <c r="U28" s="163"/>
      <c r="V28" s="163"/>
      <c r="W28" s="163"/>
      <c r="X28" s="40"/>
      <c r="Y28" s="40"/>
      <c r="Z28" s="36"/>
      <c r="AA28" s="36"/>
      <c r="AB28" s="36"/>
      <c r="AC28" s="36"/>
    </row>
    <row r="29" spans="1:29" ht="15" customHeight="1" x14ac:dyDescent="0.2">
      <c r="A29" s="179" t="s">
        <v>12</v>
      </c>
      <c r="B29" s="191" t="s">
        <v>4</v>
      </c>
      <c r="C29" s="76">
        <v>22</v>
      </c>
      <c r="D29" s="188">
        <v>9376.68</v>
      </c>
      <c r="E29" s="60">
        <v>6639.6</v>
      </c>
      <c r="F29" s="60">
        <v>6994.32</v>
      </c>
      <c r="G29" s="56">
        <v>11352</v>
      </c>
      <c r="H29" s="188">
        <f>675.35*2</f>
        <v>1350.7</v>
      </c>
      <c r="I29" s="59">
        <f t="shared" si="0"/>
        <v>1106.6000000000001</v>
      </c>
      <c r="J29" s="80">
        <v>1148.6000000000001</v>
      </c>
      <c r="K29" s="56">
        <v>1362.08</v>
      </c>
      <c r="L29" s="51">
        <f>D$29+E29+F29+H$29+I29+J29</f>
        <v>26616.499999999996</v>
      </c>
      <c r="M29" s="51">
        <f>D$29+E29+G29+H$29+I29+K29</f>
        <v>31187.659999999996</v>
      </c>
      <c r="N29" s="76">
        <v>22</v>
      </c>
      <c r="Q29" s="47"/>
      <c r="R29" s="49"/>
      <c r="V29" s="163"/>
      <c r="W29" s="163"/>
      <c r="X29" s="40"/>
      <c r="Y29" s="40"/>
      <c r="Z29" s="36"/>
      <c r="AA29" s="36"/>
    </row>
    <row r="30" spans="1:29" ht="15" customHeight="1" x14ac:dyDescent="0.2">
      <c r="A30" s="180"/>
      <c r="B30" s="192"/>
      <c r="C30" s="130">
        <v>21</v>
      </c>
      <c r="D30" s="189"/>
      <c r="E30" s="131">
        <v>6164.52</v>
      </c>
      <c r="F30" s="131">
        <v>6305.16</v>
      </c>
      <c r="G30" s="132">
        <v>10091.039999999999</v>
      </c>
      <c r="H30" s="189"/>
      <c r="I30" s="131">
        <f t="shared" si="0"/>
        <v>1027.42</v>
      </c>
      <c r="J30" s="133">
        <v>1050.8</v>
      </c>
      <c r="K30" s="132">
        <v>1279.46</v>
      </c>
      <c r="L30" s="134">
        <f t="shared" ref="L30:L37" si="5">D$29+E30+F30+H$29+I30+J30</f>
        <v>25275.280000000002</v>
      </c>
      <c r="M30" s="134">
        <f t="shared" ref="M30:M37" si="6">D$29+E30+G30+H$29+I30+K30</f>
        <v>29289.82</v>
      </c>
      <c r="N30" s="130">
        <v>21</v>
      </c>
      <c r="Q30" s="47"/>
      <c r="R30" s="49"/>
      <c r="V30" s="163"/>
      <c r="W30" s="163"/>
      <c r="X30" s="40"/>
      <c r="Y30" s="40"/>
      <c r="Z30" s="36"/>
      <c r="AA30" s="36"/>
    </row>
    <row r="31" spans="1:29" ht="15" customHeight="1" x14ac:dyDescent="0.2">
      <c r="A31" s="180"/>
      <c r="B31" s="192"/>
      <c r="C31" s="77">
        <v>20</v>
      </c>
      <c r="D31" s="189"/>
      <c r="E31" s="60">
        <v>5726.28</v>
      </c>
      <c r="F31" s="60">
        <v>5630.16</v>
      </c>
      <c r="G31" s="57">
        <v>8827.68</v>
      </c>
      <c r="H31" s="189"/>
      <c r="I31" s="60">
        <f t="shared" si="0"/>
        <v>954.38</v>
      </c>
      <c r="J31" s="81">
        <v>938.44</v>
      </c>
      <c r="K31" s="57">
        <v>1198.06</v>
      </c>
      <c r="L31" s="52">
        <f t="shared" si="5"/>
        <v>23976.639999999999</v>
      </c>
      <c r="M31" s="52">
        <f t="shared" si="6"/>
        <v>27433.780000000002</v>
      </c>
      <c r="N31" s="77">
        <v>20</v>
      </c>
      <c r="Q31" s="47"/>
      <c r="R31" s="49"/>
      <c r="V31" s="163"/>
      <c r="W31" s="163"/>
      <c r="X31" s="40"/>
      <c r="Y31" s="40"/>
      <c r="Z31" s="36"/>
      <c r="AA31" s="36"/>
    </row>
    <row r="32" spans="1:29" ht="15" customHeight="1" x14ac:dyDescent="0.2">
      <c r="A32" s="180"/>
      <c r="B32" s="192"/>
      <c r="C32" s="130">
        <v>19</v>
      </c>
      <c r="D32" s="189"/>
      <c r="E32" s="131">
        <v>5433.96</v>
      </c>
      <c r="F32" s="131">
        <v>5439.7199999999993</v>
      </c>
      <c r="G32" s="132">
        <v>8447.52</v>
      </c>
      <c r="H32" s="189"/>
      <c r="I32" s="131">
        <f t="shared" si="0"/>
        <v>905.66</v>
      </c>
      <c r="J32" s="133">
        <v>906.62</v>
      </c>
      <c r="K32" s="132">
        <v>1167.08</v>
      </c>
      <c r="L32" s="134">
        <f t="shared" si="5"/>
        <v>23413.34</v>
      </c>
      <c r="M32" s="134">
        <f t="shared" si="6"/>
        <v>26681.599999999999</v>
      </c>
      <c r="N32" s="130">
        <v>19</v>
      </c>
      <c r="Q32" s="47"/>
      <c r="R32" s="49"/>
      <c r="V32" s="163"/>
      <c r="W32" s="163"/>
      <c r="X32" s="40"/>
      <c r="Y32" s="40"/>
      <c r="Z32" s="36"/>
      <c r="AA32" s="36"/>
    </row>
    <row r="33" spans="1:34" ht="15" customHeight="1" x14ac:dyDescent="0.2">
      <c r="A33" s="180"/>
      <c r="B33" s="192"/>
      <c r="C33" s="77" t="s">
        <v>5</v>
      </c>
      <c r="D33" s="189"/>
      <c r="E33" s="60">
        <v>5141.5200000000004</v>
      </c>
      <c r="F33" s="60">
        <v>8054.88</v>
      </c>
      <c r="G33" s="57">
        <v>11683.68</v>
      </c>
      <c r="H33" s="189"/>
      <c r="I33" s="60">
        <f t="shared" si="0"/>
        <v>856.92000000000007</v>
      </c>
      <c r="J33" s="81">
        <v>1140.28</v>
      </c>
      <c r="K33" s="57">
        <v>1317.52</v>
      </c>
      <c r="L33" s="52">
        <f t="shared" si="5"/>
        <v>25920.980000000003</v>
      </c>
      <c r="M33" s="52">
        <f t="shared" si="6"/>
        <v>29727.02</v>
      </c>
      <c r="N33" s="77" t="s">
        <v>5</v>
      </c>
      <c r="Q33" s="47"/>
      <c r="R33" s="49"/>
      <c r="V33" s="163"/>
      <c r="W33" s="163"/>
      <c r="X33" s="40"/>
      <c r="Y33" s="40"/>
      <c r="Z33" s="36"/>
      <c r="AA33" s="36"/>
    </row>
    <row r="34" spans="1:34" ht="15" customHeight="1" x14ac:dyDescent="0.2">
      <c r="A34" s="180"/>
      <c r="B34" s="192"/>
      <c r="C34" s="130">
        <v>18</v>
      </c>
      <c r="D34" s="189"/>
      <c r="E34" s="131">
        <v>5141.5200000000004</v>
      </c>
      <c r="F34" s="131">
        <v>5250.12</v>
      </c>
      <c r="G34" s="132">
        <v>8067.24</v>
      </c>
      <c r="H34" s="189"/>
      <c r="I34" s="131">
        <f t="shared" si="0"/>
        <v>856.92000000000007</v>
      </c>
      <c r="J34" s="133">
        <v>875.04</v>
      </c>
      <c r="K34" s="132">
        <v>1136</v>
      </c>
      <c r="L34" s="134">
        <f t="shared" si="5"/>
        <v>22850.980000000003</v>
      </c>
      <c r="M34" s="134">
        <f t="shared" si="6"/>
        <v>25929.060000000005</v>
      </c>
      <c r="N34" s="130">
        <v>18</v>
      </c>
      <c r="Q34" s="47"/>
      <c r="R34" s="49"/>
      <c r="V34" s="163"/>
      <c r="W34" s="163"/>
      <c r="X34" s="40"/>
      <c r="Y34" s="40"/>
      <c r="Z34" s="36"/>
      <c r="AA34" s="36"/>
    </row>
    <row r="35" spans="1:34" ht="15" customHeight="1" x14ac:dyDescent="0.2">
      <c r="A35" s="180"/>
      <c r="B35" s="192"/>
      <c r="C35" s="77">
        <v>17</v>
      </c>
      <c r="D35" s="189"/>
      <c r="E35" s="60">
        <v>4848.96</v>
      </c>
      <c r="F35" s="60">
        <v>5091.5999999999995</v>
      </c>
      <c r="G35" s="57">
        <v>7787.88</v>
      </c>
      <c r="H35" s="189"/>
      <c r="I35" s="60">
        <f t="shared" si="0"/>
        <v>808.16</v>
      </c>
      <c r="J35" s="81">
        <v>848.6</v>
      </c>
      <c r="K35" s="57">
        <v>1109.92</v>
      </c>
      <c r="L35" s="52">
        <f t="shared" si="5"/>
        <v>22324.699999999997</v>
      </c>
      <c r="M35" s="52">
        <f t="shared" si="6"/>
        <v>25282.300000000003</v>
      </c>
      <c r="N35" s="77">
        <v>17</v>
      </c>
      <c r="Q35" s="47"/>
      <c r="R35" s="49"/>
      <c r="V35" s="163"/>
      <c r="W35" s="163"/>
      <c r="X35" s="40"/>
      <c r="Y35" s="40"/>
      <c r="Z35" s="36"/>
      <c r="AA35" s="36"/>
    </row>
    <row r="36" spans="1:34" ht="15" customHeight="1" x14ac:dyDescent="0.2">
      <c r="A36" s="180"/>
      <c r="B36" s="192"/>
      <c r="C36" s="130" t="s">
        <v>6</v>
      </c>
      <c r="D36" s="189"/>
      <c r="E36" s="131">
        <v>4557.24</v>
      </c>
      <c r="F36" s="131">
        <v>6915.84</v>
      </c>
      <c r="G36" s="132">
        <v>9891.6</v>
      </c>
      <c r="H36" s="189"/>
      <c r="I36" s="131">
        <f t="shared" si="0"/>
        <v>759.54</v>
      </c>
      <c r="J36" s="133">
        <v>1059.26</v>
      </c>
      <c r="K36" s="132">
        <v>1203.44</v>
      </c>
      <c r="L36" s="134">
        <f t="shared" si="5"/>
        <v>24019.260000000002</v>
      </c>
      <c r="M36" s="134">
        <f t="shared" si="6"/>
        <v>27139.200000000001</v>
      </c>
      <c r="N36" s="130" t="s">
        <v>6</v>
      </c>
      <c r="Q36" s="47"/>
      <c r="R36" s="49"/>
      <c r="V36" s="163"/>
      <c r="W36" s="163"/>
      <c r="X36" s="40"/>
      <c r="Y36" s="40"/>
      <c r="Z36" s="36"/>
      <c r="AA36" s="36"/>
    </row>
    <row r="37" spans="1:34" ht="15" customHeight="1" thickBot="1" x14ac:dyDescent="0.25">
      <c r="A37" s="181"/>
      <c r="B37" s="193"/>
      <c r="C37" s="78">
        <v>16</v>
      </c>
      <c r="D37" s="190"/>
      <c r="E37" s="61">
        <v>4557.24</v>
      </c>
      <c r="F37" s="61">
        <v>4933.2</v>
      </c>
      <c r="G37" s="58">
        <v>7508.16</v>
      </c>
      <c r="H37" s="190"/>
      <c r="I37" s="61">
        <f t="shared" si="0"/>
        <v>759.54</v>
      </c>
      <c r="J37" s="82">
        <v>822.16</v>
      </c>
      <c r="K37" s="58">
        <v>1083.98</v>
      </c>
      <c r="L37" s="53">
        <f t="shared" si="5"/>
        <v>21799.52</v>
      </c>
      <c r="M37" s="53">
        <f t="shared" si="6"/>
        <v>24636.300000000003</v>
      </c>
      <c r="N37" s="78">
        <v>16</v>
      </c>
      <c r="Q37" s="47"/>
      <c r="R37" s="49"/>
      <c r="V37" s="163"/>
      <c r="W37" s="163"/>
      <c r="X37" s="40"/>
      <c r="Y37" s="40"/>
      <c r="Z37" s="36"/>
      <c r="AA37" s="36"/>
    </row>
    <row r="38" spans="1:34" s="12" customFormat="1" ht="13.5" customHeight="1" thickBot="1" x14ac:dyDescent="0.25">
      <c r="A38" s="10"/>
      <c r="B38" s="10"/>
      <c r="C38" s="11"/>
      <c r="D38" s="1"/>
      <c r="E38" s="46"/>
      <c r="F38" s="46"/>
      <c r="G38" s="3"/>
      <c r="H38" s="1"/>
      <c r="I38" s="46"/>
      <c r="J38" s="2"/>
      <c r="K38" s="3"/>
      <c r="L38" s="30"/>
      <c r="M38" s="30"/>
      <c r="N38" s="11"/>
      <c r="P38" s="36"/>
      <c r="Q38" s="47"/>
      <c r="R38" s="49"/>
      <c r="S38" s="37"/>
      <c r="T38" s="163"/>
      <c r="U38" s="163"/>
      <c r="V38" s="163"/>
      <c r="W38" s="163"/>
      <c r="X38" s="40"/>
      <c r="Y38" s="40"/>
      <c r="Z38" s="36"/>
      <c r="AA38" s="36"/>
      <c r="AB38" s="36"/>
      <c r="AC38" s="36"/>
    </row>
    <row r="39" spans="1:34" ht="15" customHeight="1" x14ac:dyDescent="0.2">
      <c r="A39" s="179" t="s">
        <v>13</v>
      </c>
      <c r="B39" s="191" t="s">
        <v>7</v>
      </c>
      <c r="C39" s="76" t="s">
        <v>5</v>
      </c>
      <c r="D39" s="188">
        <v>7803.96</v>
      </c>
      <c r="E39" s="60">
        <v>5141.5200000000004</v>
      </c>
      <c r="F39" s="59">
        <v>7681.5599999999995</v>
      </c>
      <c r="G39" s="56">
        <v>11309.76</v>
      </c>
      <c r="H39" s="188">
        <f>644.4*2</f>
        <v>1288.8</v>
      </c>
      <c r="I39" s="59">
        <f t="shared" si="0"/>
        <v>856.92000000000007</v>
      </c>
      <c r="J39" s="80">
        <v>1026.08</v>
      </c>
      <c r="K39" s="56">
        <v>1203.56</v>
      </c>
      <c r="L39" s="51">
        <f>D$39+E39+F39+H$39+I39+J39</f>
        <v>23798.840000000004</v>
      </c>
      <c r="M39" s="51">
        <f>D$39+E39+G39+H$39+I39+K39</f>
        <v>27604.52</v>
      </c>
      <c r="N39" s="76" t="s">
        <v>5</v>
      </c>
      <c r="Q39" s="47"/>
      <c r="R39" s="49"/>
      <c r="V39" s="163"/>
      <c r="W39" s="163"/>
      <c r="X39" s="40"/>
      <c r="Y39" s="40"/>
      <c r="Z39" s="36"/>
      <c r="AA39" s="36"/>
    </row>
    <row r="40" spans="1:34" ht="15" customHeight="1" x14ac:dyDescent="0.2">
      <c r="A40" s="180"/>
      <c r="B40" s="192"/>
      <c r="C40" s="130">
        <v>18</v>
      </c>
      <c r="D40" s="189"/>
      <c r="E40" s="131">
        <v>5141.5200000000004</v>
      </c>
      <c r="F40" s="131">
        <v>4832.04</v>
      </c>
      <c r="G40" s="132">
        <v>7693.7999999999993</v>
      </c>
      <c r="H40" s="189"/>
      <c r="I40" s="131">
        <f t="shared" si="0"/>
        <v>856.92000000000007</v>
      </c>
      <c r="J40" s="133">
        <v>805.28</v>
      </c>
      <c r="K40" s="132">
        <v>1022.4200000000001</v>
      </c>
      <c r="L40" s="134">
        <f t="shared" ref="L40:L45" si="7">D$39+E40+F40+H$39+I40+J40</f>
        <v>20728.519999999997</v>
      </c>
      <c r="M40" s="134">
        <f t="shared" ref="M40:M45" si="8">D$39+E40+G40+H$39+I40+K40</f>
        <v>23807.42</v>
      </c>
      <c r="N40" s="130">
        <v>18</v>
      </c>
      <c r="Q40" s="47"/>
      <c r="R40" s="49"/>
      <c r="V40" s="163"/>
      <c r="W40" s="163"/>
      <c r="X40" s="40"/>
      <c r="Y40" s="40"/>
      <c r="Z40" s="36"/>
      <c r="AA40" s="36"/>
    </row>
    <row r="41" spans="1:34" ht="15" customHeight="1" x14ac:dyDescent="0.2">
      <c r="A41" s="180"/>
      <c r="B41" s="192"/>
      <c r="C41" s="77">
        <v>17</v>
      </c>
      <c r="D41" s="189"/>
      <c r="E41" s="60">
        <v>4848.96</v>
      </c>
      <c r="F41" s="60">
        <v>4673.76</v>
      </c>
      <c r="G41" s="57">
        <v>7414.44</v>
      </c>
      <c r="H41" s="189"/>
      <c r="I41" s="60">
        <f t="shared" si="0"/>
        <v>808.16</v>
      </c>
      <c r="J41" s="81">
        <v>778.84</v>
      </c>
      <c r="K41" s="57">
        <v>996.34</v>
      </c>
      <c r="L41" s="52">
        <f t="shared" si="7"/>
        <v>20202.48</v>
      </c>
      <c r="M41" s="52">
        <f t="shared" si="8"/>
        <v>23160.66</v>
      </c>
      <c r="N41" s="77">
        <v>17</v>
      </c>
      <c r="Q41" s="47"/>
      <c r="R41" s="49"/>
      <c r="V41" s="163"/>
      <c r="W41" s="163"/>
      <c r="X41" s="40"/>
      <c r="Y41" s="40"/>
      <c r="Z41" s="36"/>
      <c r="AA41" s="36"/>
    </row>
    <row r="42" spans="1:34" ht="15" customHeight="1" x14ac:dyDescent="0.2">
      <c r="A42" s="180"/>
      <c r="B42" s="192"/>
      <c r="C42" s="130" t="s">
        <v>6</v>
      </c>
      <c r="D42" s="189"/>
      <c r="E42" s="131">
        <v>4557.24</v>
      </c>
      <c r="F42" s="131">
        <v>6542.5199999999995</v>
      </c>
      <c r="G42" s="132">
        <v>9518.4</v>
      </c>
      <c r="H42" s="189"/>
      <c r="I42" s="131">
        <f t="shared" si="0"/>
        <v>759.54</v>
      </c>
      <c r="J42" s="133">
        <v>945.06000000000006</v>
      </c>
      <c r="K42" s="132">
        <v>1089.74</v>
      </c>
      <c r="L42" s="134">
        <f t="shared" si="7"/>
        <v>21897.120000000003</v>
      </c>
      <c r="M42" s="134">
        <f t="shared" si="8"/>
        <v>25017.68</v>
      </c>
      <c r="N42" s="130" t="s">
        <v>6</v>
      </c>
      <c r="Q42" s="47"/>
      <c r="R42" s="49"/>
      <c r="V42" s="163"/>
      <c r="W42" s="163"/>
      <c r="X42" s="40"/>
      <c r="Y42" s="40"/>
      <c r="Z42" s="36"/>
      <c r="AA42" s="36"/>
    </row>
    <row r="43" spans="1:34" ht="15" customHeight="1" x14ac:dyDescent="0.2">
      <c r="A43" s="180"/>
      <c r="B43" s="192"/>
      <c r="C43" s="77">
        <v>16</v>
      </c>
      <c r="D43" s="189"/>
      <c r="E43" s="116">
        <v>4557.24</v>
      </c>
      <c r="F43" s="60">
        <v>4515.3599999999997</v>
      </c>
      <c r="G43" s="57">
        <v>7134.48</v>
      </c>
      <c r="H43" s="189"/>
      <c r="I43" s="60">
        <f t="shared" si="0"/>
        <v>759.54</v>
      </c>
      <c r="J43" s="81">
        <v>752.64</v>
      </c>
      <c r="K43" s="57">
        <v>970.26</v>
      </c>
      <c r="L43" s="52">
        <f t="shared" si="7"/>
        <v>19677.54</v>
      </c>
      <c r="M43" s="52">
        <f t="shared" si="8"/>
        <v>22514.28</v>
      </c>
      <c r="N43" s="77">
        <v>16</v>
      </c>
      <c r="Q43" s="47"/>
      <c r="R43" s="49"/>
      <c r="V43" s="163"/>
      <c r="W43" s="163"/>
      <c r="X43" s="40"/>
      <c r="Y43" s="40"/>
      <c r="Z43" s="36"/>
      <c r="AA43" s="36"/>
    </row>
    <row r="44" spans="1:34" ht="15" customHeight="1" x14ac:dyDescent="0.2">
      <c r="A44" s="180"/>
      <c r="B44" s="192"/>
      <c r="C44" s="130">
        <v>15</v>
      </c>
      <c r="D44" s="189"/>
      <c r="E44" s="131">
        <v>4264.32</v>
      </c>
      <c r="F44" s="131">
        <v>4499.16</v>
      </c>
      <c r="G44" s="132">
        <v>6657.7199999999993</v>
      </c>
      <c r="H44" s="189"/>
      <c r="I44" s="131">
        <f t="shared" si="0"/>
        <v>710.71999999999991</v>
      </c>
      <c r="J44" s="133">
        <v>749.82</v>
      </c>
      <c r="K44" s="132">
        <v>934.4</v>
      </c>
      <c r="L44" s="134">
        <f t="shared" si="7"/>
        <v>19316.78</v>
      </c>
      <c r="M44" s="134">
        <f t="shared" si="8"/>
        <v>21659.920000000002</v>
      </c>
      <c r="N44" s="130">
        <v>15</v>
      </c>
      <c r="Q44" s="47"/>
      <c r="R44" s="49"/>
      <c r="V44" s="163"/>
      <c r="W44" s="163"/>
      <c r="X44" s="40"/>
      <c r="Y44" s="40"/>
      <c r="Z44" s="36"/>
      <c r="AA44" s="36"/>
    </row>
    <row r="45" spans="1:34" ht="15" customHeight="1" thickBot="1" x14ac:dyDescent="0.25">
      <c r="A45" s="181"/>
      <c r="B45" s="193"/>
      <c r="C45" s="78">
        <v>14</v>
      </c>
      <c r="D45" s="190"/>
      <c r="E45" s="61">
        <v>3972.48</v>
      </c>
      <c r="F45" s="61">
        <v>4483.08</v>
      </c>
      <c r="G45" s="58">
        <v>6180.36</v>
      </c>
      <c r="H45" s="190"/>
      <c r="I45" s="61">
        <f t="shared" si="0"/>
        <v>662.08</v>
      </c>
      <c r="J45" s="82">
        <v>747.26</v>
      </c>
      <c r="K45" s="58">
        <v>898.54</v>
      </c>
      <c r="L45" s="53">
        <f t="shared" si="7"/>
        <v>18957.66</v>
      </c>
      <c r="M45" s="53">
        <f t="shared" si="8"/>
        <v>20806.22</v>
      </c>
      <c r="N45" s="78">
        <v>14</v>
      </c>
      <c r="Q45" s="47"/>
      <c r="R45" s="49"/>
      <c r="V45" s="163"/>
      <c r="W45" s="163"/>
      <c r="X45" s="40"/>
      <c r="Y45" s="40"/>
      <c r="Z45" s="36"/>
      <c r="AA45" s="36"/>
    </row>
    <row r="46" spans="1:34" s="12" customFormat="1" ht="13.5" customHeight="1" thickBot="1" x14ac:dyDescent="0.25">
      <c r="A46" s="10"/>
      <c r="B46" s="10"/>
      <c r="C46" s="11"/>
      <c r="D46" s="1"/>
      <c r="E46" s="46"/>
      <c r="F46" s="46"/>
      <c r="G46" s="3"/>
      <c r="H46" s="1"/>
      <c r="I46" s="46"/>
      <c r="J46" s="2"/>
      <c r="K46" s="3"/>
      <c r="L46" s="30"/>
      <c r="M46" s="30"/>
      <c r="N46" s="11"/>
      <c r="P46" s="36"/>
      <c r="Q46" s="47"/>
      <c r="R46" s="49"/>
      <c r="S46" s="37"/>
      <c r="T46" s="163"/>
      <c r="U46" s="163"/>
      <c r="V46" s="163"/>
      <c r="W46" s="163"/>
      <c r="X46" s="40"/>
      <c r="Y46" s="40"/>
      <c r="Z46" s="36"/>
      <c r="AA46" s="36"/>
      <c r="AB46" s="36"/>
      <c r="AC46" s="36"/>
    </row>
    <row r="47" spans="1:34" ht="15" customHeight="1" x14ac:dyDescent="0.2">
      <c r="A47" s="179" t="s">
        <v>14</v>
      </c>
      <c r="B47" s="191" t="s">
        <v>8</v>
      </c>
      <c r="C47" s="76">
        <v>14</v>
      </c>
      <c r="D47" s="188">
        <v>7142.64</v>
      </c>
      <c r="E47" s="59">
        <v>3972.48</v>
      </c>
      <c r="F47" s="59">
        <v>4227.12</v>
      </c>
      <c r="G47" s="56">
        <v>5885.5199999999995</v>
      </c>
      <c r="H47" s="188">
        <f>595.22*2</f>
        <v>1190.44</v>
      </c>
      <c r="I47" s="59">
        <f t="shared" si="0"/>
        <v>662.08</v>
      </c>
      <c r="J47" s="80">
        <v>704.42</v>
      </c>
      <c r="K47" s="56">
        <v>848.12</v>
      </c>
      <c r="L47" s="54">
        <f>D$47+E47+F47+H$47+I47+J47</f>
        <v>17899.18</v>
      </c>
      <c r="M47" s="54">
        <f>D$47+E47+G47+H$47+I47+K47</f>
        <v>19701.28</v>
      </c>
      <c r="N47" s="76">
        <v>14</v>
      </c>
      <c r="Q47" s="47"/>
      <c r="R47" s="49"/>
      <c r="V47" s="163"/>
      <c r="W47" s="163"/>
      <c r="X47" s="40"/>
      <c r="Y47" s="40"/>
      <c r="Z47" s="40"/>
      <c r="AA47" s="40"/>
      <c r="AB47" s="40"/>
      <c r="AC47" s="40"/>
      <c r="AD47" s="37"/>
      <c r="AE47" s="37"/>
      <c r="AF47" s="37"/>
      <c r="AG47" s="37"/>
      <c r="AH47" s="37"/>
    </row>
    <row r="48" spans="1:34" ht="15" customHeight="1" x14ac:dyDescent="0.2">
      <c r="A48" s="180"/>
      <c r="B48" s="192"/>
      <c r="C48" s="130">
        <v>13</v>
      </c>
      <c r="D48" s="189"/>
      <c r="E48" s="131">
        <v>3679.68</v>
      </c>
      <c r="F48" s="131">
        <v>4063.7999999999997</v>
      </c>
      <c r="G48" s="132">
        <v>5720.16</v>
      </c>
      <c r="H48" s="189"/>
      <c r="I48" s="131">
        <f t="shared" si="0"/>
        <v>613.28</v>
      </c>
      <c r="J48" s="133">
        <v>677.36</v>
      </c>
      <c r="K48" s="132">
        <v>827.80000000000007</v>
      </c>
      <c r="L48" s="135">
        <f t="shared" ref="L48:L49" si="9">D$47+E48+F48+H$47+I48+J48</f>
        <v>17367.2</v>
      </c>
      <c r="M48" s="135">
        <f>D$47+E48+G48+H$47+I48+K48</f>
        <v>19173.999999999996</v>
      </c>
      <c r="N48" s="130">
        <v>13</v>
      </c>
      <c r="Q48" s="47"/>
      <c r="R48" s="49"/>
      <c r="V48" s="163"/>
      <c r="W48" s="163"/>
      <c r="X48" s="40"/>
      <c r="Y48" s="40"/>
      <c r="Z48" s="40"/>
      <c r="AA48" s="40"/>
      <c r="AB48" s="40"/>
      <c r="AC48" s="40"/>
      <c r="AD48" s="37"/>
      <c r="AE48" s="37"/>
      <c r="AF48" s="37"/>
      <c r="AG48" s="37"/>
      <c r="AH48" s="37"/>
    </row>
    <row r="49" spans="1:34" ht="15" customHeight="1" thickBot="1" x14ac:dyDescent="0.25">
      <c r="A49" s="181"/>
      <c r="B49" s="193"/>
      <c r="C49" s="78">
        <v>12</v>
      </c>
      <c r="D49" s="190"/>
      <c r="E49" s="61">
        <v>3387.12</v>
      </c>
      <c r="F49" s="61">
        <v>3899.64</v>
      </c>
      <c r="G49" s="58">
        <v>5555.4</v>
      </c>
      <c r="H49" s="190"/>
      <c r="I49" s="61">
        <f t="shared" si="0"/>
        <v>564.52</v>
      </c>
      <c r="J49" s="82">
        <v>649.94000000000005</v>
      </c>
      <c r="K49" s="58">
        <v>807.48</v>
      </c>
      <c r="L49" s="55">
        <f t="shared" si="9"/>
        <v>16834.3</v>
      </c>
      <c r="M49" s="55">
        <f>D$47+E49+G49+H$47+I49+K49</f>
        <v>18647.599999999999</v>
      </c>
      <c r="N49" s="78">
        <v>12</v>
      </c>
      <c r="Q49" s="47"/>
      <c r="R49" s="49"/>
      <c r="V49" s="163"/>
      <c r="W49" s="163"/>
      <c r="X49" s="40"/>
      <c r="Y49" s="40"/>
      <c r="Z49" s="40"/>
      <c r="AA49" s="40"/>
      <c r="AB49" s="40"/>
      <c r="AC49" s="40"/>
      <c r="AD49" s="37"/>
      <c r="AE49" s="37"/>
      <c r="AF49" s="37"/>
      <c r="AG49" s="37"/>
      <c r="AH49" s="37"/>
    </row>
    <row r="50" spans="1:34" ht="21.75" customHeight="1" thickBot="1" x14ac:dyDescent="0.25">
      <c r="A50" s="10"/>
      <c r="B50" s="10"/>
      <c r="C50" s="18"/>
      <c r="D50" s="14"/>
      <c r="E50" s="15"/>
      <c r="F50" s="31"/>
      <c r="G50" s="31"/>
      <c r="H50" s="13"/>
      <c r="I50" s="15"/>
      <c r="J50" s="16"/>
      <c r="K50" s="17"/>
      <c r="L50" s="32"/>
      <c r="M50" s="32"/>
      <c r="Q50" s="40"/>
      <c r="V50" s="163"/>
      <c r="W50" s="163"/>
      <c r="X50" s="164"/>
      <c r="Y50" s="164"/>
      <c r="Z50" s="40"/>
      <c r="AA50" s="40"/>
      <c r="AB50" s="40"/>
      <c r="AC50" s="40"/>
      <c r="AD50" s="37"/>
      <c r="AE50" s="37"/>
      <c r="AF50" s="37"/>
      <c r="AG50" s="37"/>
      <c r="AH50" s="37"/>
    </row>
    <row r="51" spans="1:34" ht="32.25" customHeight="1" thickBot="1" x14ac:dyDescent="0.25">
      <c r="A51" s="10"/>
      <c r="B51" s="10"/>
      <c r="D51" s="214" t="s">
        <v>34</v>
      </c>
      <c r="E51" s="215"/>
      <c r="F51" s="220" t="s">
        <v>35</v>
      </c>
      <c r="G51" s="221"/>
      <c r="I51" s="72"/>
      <c r="J51" s="72"/>
      <c r="K51" s="39"/>
      <c r="L51" s="39"/>
      <c r="M51" s="209" t="s">
        <v>44</v>
      </c>
      <c r="N51" s="210"/>
      <c r="R51" s="169"/>
      <c r="S51" s="169"/>
      <c r="T51" s="169"/>
      <c r="U51" s="169"/>
      <c r="Z51" s="37"/>
      <c r="AA51" s="37"/>
      <c r="AB51" s="40"/>
      <c r="AC51" s="40"/>
      <c r="AD51" s="37"/>
      <c r="AE51" s="37"/>
      <c r="AF51" s="37"/>
      <c r="AG51" s="37"/>
      <c r="AH51" s="37"/>
    </row>
    <row r="52" spans="1:34" ht="13.5" customHeight="1" thickBot="1" x14ac:dyDescent="0.25">
      <c r="A52" s="19"/>
      <c r="B52" s="19"/>
      <c r="D52" s="196" t="s">
        <v>36</v>
      </c>
      <c r="E52" s="194" t="s">
        <v>9</v>
      </c>
      <c r="F52" s="196" t="s">
        <v>37</v>
      </c>
      <c r="G52" s="126" t="s">
        <v>9</v>
      </c>
      <c r="I52" s="216" t="s">
        <v>25</v>
      </c>
      <c r="J52" s="217"/>
      <c r="K52" s="218" t="s">
        <v>38</v>
      </c>
      <c r="L52" s="162"/>
      <c r="M52" s="211">
        <v>146.04</v>
      </c>
      <c r="N52" s="212"/>
      <c r="R52" s="168"/>
      <c r="S52" s="167"/>
      <c r="T52" s="168"/>
      <c r="U52" s="38"/>
      <c r="W52" s="168"/>
      <c r="X52" s="167"/>
      <c r="Y52" s="168"/>
      <c r="Z52" s="38"/>
      <c r="AA52" s="37"/>
      <c r="AB52" s="40"/>
      <c r="AC52" s="40"/>
      <c r="AD52" s="37"/>
      <c r="AE52" s="37"/>
      <c r="AF52" s="37"/>
      <c r="AG52" s="37"/>
      <c r="AH52" s="37"/>
    </row>
    <row r="53" spans="1:34" ht="18" customHeight="1" thickBot="1" x14ac:dyDescent="0.25">
      <c r="A53" s="19"/>
      <c r="B53" s="20"/>
      <c r="D53" s="197"/>
      <c r="E53" s="195"/>
      <c r="F53" s="197"/>
      <c r="G53" s="127" t="s">
        <v>39</v>
      </c>
      <c r="I53" s="128" t="s">
        <v>28</v>
      </c>
      <c r="J53" s="129" t="s">
        <v>26</v>
      </c>
      <c r="K53" s="219"/>
      <c r="R53" s="168"/>
      <c r="S53" s="167"/>
      <c r="T53" s="168"/>
      <c r="U53" s="165"/>
      <c r="W53" s="168"/>
      <c r="X53" s="167"/>
      <c r="Y53" s="168"/>
      <c r="Z53" s="165"/>
      <c r="AA53" s="37"/>
      <c r="AB53" s="40"/>
      <c r="AC53" s="40"/>
      <c r="AD53" s="37"/>
      <c r="AE53" s="37"/>
      <c r="AF53" s="37"/>
      <c r="AG53" s="37"/>
      <c r="AH53" s="37"/>
    </row>
    <row r="54" spans="1:34" ht="14.1" customHeight="1" x14ac:dyDescent="0.2">
      <c r="A54" s="12"/>
      <c r="B54" s="73" t="s">
        <v>10</v>
      </c>
      <c r="C54" s="73" t="s">
        <v>2</v>
      </c>
      <c r="D54" s="62">
        <v>823.07999999999993</v>
      </c>
      <c r="E54" s="64">
        <v>987.71999999999991</v>
      </c>
      <c r="F54" s="62">
        <v>1829.6399999999999</v>
      </c>
      <c r="G54" s="62">
        <v>1829.6399999999999</v>
      </c>
      <c r="H54" s="35"/>
      <c r="I54" s="66">
        <v>555.84</v>
      </c>
      <c r="J54" s="69">
        <f>I54/12</f>
        <v>46.32</v>
      </c>
      <c r="K54" s="69">
        <f>28.59*2</f>
        <v>57.18</v>
      </c>
      <c r="L54" s="162"/>
      <c r="M54" s="36"/>
      <c r="Q54" s="21"/>
      <c r="R54" s="166"/>
      <c r="S54" s="166"/>
      <c r="T54" s="166"/>
      <c r="U54" s="166"/>
      <c r="Z54" s="37"/>
      <c r="AA54" s="37"/>
      <c r="AB54" s="40"/>
      <c r="AC54" s="40"/>
      <c r="AD54" s="37"/>
      <c r="AE54" s="40"/>
      <c r="AF54" s="40"/>
      <c r="AG54" s="40"/>
      <c r="AH54" s="40"/>
    </row>
    <row r="55" spans="1:34" ht="14.1" customHeight="1" x14ac:dyDescent="0.2">
      <c r="B55" s="136" t="s">
        <v>11</v>
      </c>
      <c r="C55" s="136" t="s">
        <v>3</v>
      </c>
      <c r="D55" s="137">
        <v>603.84</v>
      </c>
      <c r="E55" s="138">
        <v>724.8</v>
      </c>
      <c r="F55" s="137">
        <v>1333.32</v>
      </c>
      <c r="G55" s="137">
        <v>1333.32</v>
      </c>
      <c r="H55" s="35"/>
      <c r="I55" s="139">
        <v>453.36</v>
      </c>
      <c r="J55" s="140">
        <f t="shared" ref="J55:J58" si="10">I55/12</f>
        <v>37.78</v>
      </c>
      <c r="K55" s="140">
        <f>27.54*2</f>
        <v>55.08</v>
      </c>
      <c r="M55" s="37"/>
      <c r="N55" s="40"/>
      <c r="Q55" s="21"/>
      <c r="R55" s="166"/>
      <c r="S55" s="166"/>
      <c r="T55" s="166"/>
      <c r="U55" s="166"/>
      <c r="Z55" s="37"/>
      <c r="AA55" s="37"/>
      <c r="AB55" s="40"/>
      <c r="AC55" s="40"/>
      <c r="AD55" s="37"/>
      <c r="AE55" s="40"/>
      <c r="AF55" s="40"/>
      <c r="AG55" s="40"/>
      <c r="AH55" s="40"/>
    </row>
    <row r="56" spans="1:34" ht="14.1" customHeight="1" x14ac:dyDescent="0.2">
      <c r="B56" s="74" t="s">
        <v>12</v>
      </c>
      <c r="C56" s="74" t="s">
        <v>4</v>
      </c>
      <c r="D56" s="62">
        <v>505.2</v>
      </c>
      <c r="E56" s="64">
        <v>606.12</v>
      </c>
      <c r="F56" s="62">
        <v>981.83999999999992</v>
      </c>
      <c r="G56" s="62">
        <v>981.83999999999992</v>
      </c>
      <c r="H56" s="35"/>
      <c r="I56" s="67">
        <v>343.08</v>
      </c>
      <c r="J56" s="70">
        <f t="shared" si="10"/>
        <v>28.59</v>
      </c>
      <c r="K56" s="70">
        <f>24.69*2</f>
        <v>49.38</v>
      </c>
      <c r="Q56" s="21"/>
      <c r="R56" s="166"/>
      <c r="S56" s="166"/>
      <c r="T56" s="166"/>
      <c r="U56" s="166"/>
      <c r="Z56" s="37"/>
      <c r="AA56" s="37"/>
      <c r="AB56" s="40"/>
      <c r="AC56" s="40"/>
      <c r="AD56" s="37"/>
      <c r="AE56" s="40"/>
      <c r="AF56" s="40"/>
      <c r="AG56" s="40"/>
      <c r="AH56" s="40"/>
    </row>
    <row r="57" spans="1:34" ht="14.1" customHeight="1" x14ac:dyDescent="0.2">
      <c r="B57" s="136" t="s">
        <v>13</v>
      </c>
      <c r="C57" s="136" t="s">
        <v>7</v>
      </c>
      <c r="D57" s="137">
        <v>450.24</v>
      </c>
      <c r="E57" s="138">
        <v>540.24</v>
      </c>
      <c r="F57" s="137">
        <v>847.43999999999994</v>
      </c>
      <c r="G57" s="137">
        <v>847.43999999999994</v>
      </c>
      <c r="H57" s="35"/>
      <c r="I57" s="139">
        <v>233.52</v>
      </c>
      <c r="J57" s="140">
        <f t="shared" si="10"/>
        <v>19.46</v>
      </c>
      <c r="K57" s="140">
        <f>19.27*2</f>
        <v>38.54</v>
      </c>
      <c r="Q57" s="21"/>
      <c r="R57" s="166"/>
      <c r="S57" s="166"/>
      <c r="T57" s="166"/>
      <c r="U57" s="166"/>
      <c r="Z57" s="37"/>
      <c r="AA57" s="37"/>
      <c r="AB57" s="40"/>
      <c r="AC57" s="40"/>
      <c r="AD57" s="37"/>
      <c r="AE57" s="40"/>
      <c r="AF57" s="40"/>
      <c r="AG57" s="40"/>
      <c r="AH57" s="40"/>
    </row>
    <row r="58" spans="1:34" ht="14.1" customHeight="1" thickBot="1" x14ac:dyDescent="0.25">
      <c r="B58" s="115" t="s">
        <v>14</v>
      </c>
      <c r="C58" s="75" t="s">
        <v>8</v>
      </c>
      <c r="D58" s="63">
        <v>378.59999999999997</v>
      </c>
      <c r="E58" s="65">
        <v>454.44</v>
      </c>
      <c r="F58" s="63">
        <v>837</v>
      </c>
      <c r="G58" s="63">
        <v>837</v>
      </c>
      <c r="H58" s="35"/>
      <c r="I58" s="68">
        <v>175.8</v>
      </c>
      <c r="J58" s="71">
        <f t="shared" si="10"/>
        <v>14.65</v>
      </c>
      <c r="K58" s="71">
        <f>14.65*2</f>
        <v>29.3</v>
      </c>
      <c r="Q58" s="21"/>
      <c r="R58" s="166"/>
      <c r="S58" s="166"/>
      <c r="T58" s="166"/>
      <c r="U58" s="166"/>
      <c r="Z58" s="37"/>
      <c r="AA58" s="37"/>
      <c r="AB58" s="40"/>
      <c r="AC58" s="40"/>
      <c r="AD58" s="37"/>
      <c r="AE58" s="40"/>
      <c r="AF58" s="40"/>
      <c r="AG58" s="40"/>
      <c r="AH58" s="40"/>
    </row>
    <row r="59" spans="1:34" ht="14.1" customHeight="1" x14ac:dyDescent="0.2">
      <c r="A59" s="21"/>
      <c r="B59" s="21"/>
      <c r="C59" s="22"/>
      <c r="D59" s="22"/>
      <c r="E59" s="23"/>
      <c r="F59" s="22"/>
      <c r="G59" s="22"/>
      <c r="I59" s="33"/>
      <c r="J59" s="33"/>
      <c r="K59" s="33"/>
      <c r="Z59" s="37"/>
      <c r="AA59" s="37"/>
      <c r="AB59" s="40"/>
      <c r="AC59" s="40"/>
      <c r="AD59" s="37"/>
      <c r="AE59" s="37"/>
      <c r="AF59" s="37"/>
      <c r="AG59" s="37"/>
      <c r="AH59" s="37"/>
    </row>
    <row r="60" spans="1:34" ht="21" customHeight="1" x14ac:dyDescent="0.2">
      <c r="A60" s="213" t="s">
        <v>33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Z60" s="37"/>
      <c r="AA60" s="37"/>
      <c r="AB60" s="40"/>
      <c r="AC60" s="40"/>
      <c r="AD60" s="37"/>
      <c r="AE60" s="37"/>
      <c r="AF60" s="37"/>
      <c r="AG60" s="37"/>
      <c r="AH60" s="37"/>
    </row>
    <row r="61" spans="1:34" ht="14.1" customHeight="1" x14ac:dyDescent="0.2">
      <c r="A61" s="25" t="s">
        <v>30</v>
      </c>
      <c r="B61" s="26"/>
      <c r="D61" s="27"/>
      <c r="E61" s="27"/>
      <c r="H61" s="27"/>
      <c r="I61" s="27"/>
      <c r="J61" s="27"/>
      <c r="K61" s="27"/>
      <c r="Z61" s="37"/>
      <c r="AA61" s="37"/>
      <c r="AB61" s="40"/>
      <c r="AC61" s="40"/>
      <c r="AD61" s="37"/>
      <c r="AE61" s="37"/>
      <c r="AF61" s="37"/>
      <c r="AG61" s="37"/>
      <c r="AH61" s="37"/>
    </row>
    <row r="62" spans="1:34" x14ac:dyDescent="0.2">
      <c r="D62" s="36"/>
      <c r="E62" s="36"/>
      <c r="F62" s="36"/>
      <c r="G62" s="36"/>
      <c r="Z62" s="37"/>
      <c r="AA62" s="37"/>
      <c r="AB62" s="40"/>
      <c r="AC62" s="40"/>
      <c r="AD62" s="37"/>
      <c r="AE62" s="37"/>
      <c r="AF62" s="37"/>
      <c r="AG62" s="37"/>
      <c r="AH62" s="37"/>
    </row>
    <row r="63" spans="1:34" x14ac:dyDescent="0.2">
      <c r="D63" s="36"/>
      <c r="E63" s="36"/>
      <c r="F63" s="36"/>
      <c r="G63" s="36"/>
      <c r="L63" s="34"/>
      <c r="Z63" s="37"/>
      <c r="AA63" s="37"/>
      <c r="AB63" s="40"/>
      <c r="AC63" s="40"/>
      <c r="AD63" s="37"/>
      <c r="AE63" s="37"/>
      <c r="AF63" s="37"/>
      <c r="AG63" s="37"/>
      <c r="AH63" s="37"/>
    </row>
    <row r="64" spans="1:34" x14ac:dyDescent="0.2">
      <c r="D64" s="36"/>
      <c r="E64" s="36"/>
      <c r="F64" s="36"/>
      <c r="G64" s="36"/>
      <c r="Z64" s="37"/>
      <c r="AA64" s="37"/>
      <c r="AB64" s="40"/>
      <c r="AC64" s="40"/>
      <c r="AD64" s="37"/>
      <c r="AE64" s="37"/>
      <c r="AF64" s="37"/>
      <c r="AG64" s="37"/>
      <c r="AH64" s="37"/>
    </row>
    <row r="65" spans="4:9" x14ac:dyDescent="0.2">
      <c r="D65" s="36"/>
      <c r="E65" s="36"/>
      <c r="F65" s="36"/>
      <c r="G65" s="36"/>
      <c r="I65" s="28"/>
    </row>
    <row r="66" spans="4:9" x14ac:dyDescent="0.2">
      <c r="D66" s="36"/>
      <c r="E66" s="36"/>
      <c r="F66" s="36"/>
      <c r="G66" s="36"/>
      <c r="I66" s="28"/>
    </row>
    <row r="67" spans="4:9" x14ac:dyDescent="0.2">
      <c r="F67" s="28"/>
      <c r="G67" s="28"/>
      <c r="I67" s="28"/>
    </row>
    <row r="68" spans="4:9" x14ac:dyDescent="0.2">
      <c r="F68" s="28"/>
      <c r="G68" s="28"/>
      <c r="I68" s="28"/>
    </row>
    <row r="69" spans="4:9" x14ac:dyDescent="0.2">
      <c r="F69" s="28"/>
      <c r="G69" s="28"/>
      <c r="I69" s="28"/>
    </row>
  </sheetData>
  <mergeCells count="52">
    <mergeCell ref="M51:N51"/>
    <mergeCell ref="M52:N52"/>
    <mergeCell ref="A60:N60"/>
    <mergeCell ref="H39:H45"/>
    <mergeCell ref="D39:D45"/>
    <mergeCell ref="H47:H49"/>
    <mergeCell ref="D47:D49"/>
    <mergeCell ref="D51:E51"/>
    <mergeCell ref="I52:J52"/>
    <mergeCell ref="K52:K53"/>
    <mergeCell ref="B47:B49"/>
    <mergeCell ref="A39:A45"/>
    <mergeCell ref="B39:B45"/>
    <mergeCell ref="A47:A49"/>
    <mergeCell ref="F51:G51"/>
    <mergeCell ref="D52:D53"/>
    <mergeCell ref="E52:E53"/>
    <mergeCell ref="F52:F53"/>
    <mergeCell ref="N5:N7"/>
    <mergeCell ref="A3:N3"/>
    <mergeCell ref="A4:N4"/>
    <mergeCell ref="D6:D7"/>
    <mergeCell ref="E6:E7"/>
    <mergeCell ref="L5:M5"/>
    <mergeCell ref="F6:G6"/>
    <mergeCell ref="C5:C7"/>
    <mergeCell ref="D5:G5"/>
    <mergeCell ref="A5:B5"/>
    <mergeCell ref="H29:H37"/>
    <mergeCell ref="A29:A37"/>
    <mergeCell ref="B29:B37"/>
    <mergeCell ref="D29:D37"/>
    <mergeCell ref="H5:K5"/>
    <mergeCell ref="J6:K6"/>
    <mergeCell ref="H6:H7"/>
    <mergeCell ref="I6:I7"/>
    <mergeCell ref="A19:A27"/>
    <mergeCell ref="B19:B27"/>
    <mergeCell ref="D19:D27"/>
    <mergeCell ref="H9:H17"/>
    <mergeCell ref="H19:H27"/>
    <mergeCell ref="A9:A17"/>
    <mergeCell ref="B9:B17"/>
    <mergeCell ref="D9:D17"/>
    <mergeCell ref="X52:X53"/>
    <mergeCell ref="Y52:Y53"/>
    <mergeCell ref="R51:S51"/>
    <mergeCell ref="T51:U51"/>
    <mergeCell ref="R52:R53"/>
    <mergeCell ref="S52:S53"/>
    <mergeCell ref="T52:T53"/>
    <mergeCell ref="W52:W53"/>
  </mergeCells>
  <phoneticPr fontId="0" type="noConversion"/>
  <printOptions horizontalCentered="1"/>
  <pageMargins left="0.23622047244094491" right="0.23622047244094491" top="0.43307086614173229" bottom="0" header="0.15748031496062992" footer="0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7" tint="0.59999389629810485"/>
    <pageSetUpPr fitToPage="1"/>
  </sheetPr>
  <dimension ref="A1:AC69"/>
  <sheetViews>
    <sheetView topLeftCell="A25" workbookViewId="0">
      <selection activeCell="M24" sqref="M24"/>
    </sheetView>
  </sheetViews>
  <sheetFormatPr baseColWidth="10" defaultColWidth="11.42578125" defaultRowHeight="12.75" x14ac:dyDescent="0.2"/>
  <cols>
    <col min="1" max="1" width="6.28515625" style="5" customWidth="1"/>
    <col min="2" max="2" width="4.85546875" style="5" customWidth="1"/>
    <col min="3" max="3" width="8" style="5" customWidth="1"/>
    <col min="4" max="4" width="10.85546875" style="5" customWidth="1"/>
    <col min="5" max="5" width="10.28515625" style="5" customWidth="1"/>
    <col min="6" max="6" width="11.7109375" style="5" customWidth="1"/>
    <col min="7" max="7" width="11.140625" style="5" customWidth="1"/>
    <col min="8" max="8" width="13.5703125" style="5" customWidth="1"/>
    <col min="9" max="9" width="14.140625" style="5" customWidth="1"/>
    <col min="10" max="10" width="9.28515625" style="5" customWidth="1"/>
    <col min="11" max="16384" width="11.42578125" style="5"/>
  </cols>
  <sheetData>
    <row r="1" spans="1:29" x14ac:dyDescent="0.2">
      <c r="A1" s="4" t="s">
        <v>45</v>
      </c>
      <c r="P1" s="36"/>
      <c r="Q1" s="37"/>
      <c r="R1" s="37"/>
      <c r="S1" s="37"/>
      <c r="T1" s="163"/>
      <c r="U1" s="163"/>
      <c r="V1" s="37"/>
      <c r="W1" s="37"/>
      <c r="X1" s="37"/>
      <c r="Y1" s="37"/>
      <c r="AB1" s="36"/>
      <c r="AC1" s="36"/>
    </row>
    <row r="2" spans="1:29" ht="21" customHeight="1" thickBot="1" x14ac:dyDescent="0.25"/>
    <row r="3" spans="1:29" ht="30" customHeight="1" thickBot="1" x14ac:dyDescent="0.25">
      <c r="A3" s="201" t="s">
        <v>43</v>
      </c>
      <c r="B3" s="202"/>
      <c r="C3" s="202"/>
      <c r="D3" s="202"/>
      <c r="E3" s="202"/>
      <c r="F3" s="202"/>
      <c r="G3" s="202"/>
      <c r="H3" s="202"/>
      <c r="I3" s="202"/>
      <c r="J3" s="203"/>
    </row>
    <row r="4" spans="1:29" ht="26.45" customHeight="1" thickBot="1" x14ac:dyDescent="0.25">
      <c r="A4" s="225" t="s">
        <v>46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29" ht="18.75" customHeight="1" x14ac:dyDescent="0.2">
      <c r="A5" s="230" t="s">
        <v>18</v>
      </c>
      <c r="B5" s="231"/>
      <c r="C5" s="227" t="s">
        <v>1</v>
      </c>
      <c r="D5" s="141"/>
      <c r="E5" s="142" t="s">
        <v>24</v>
      </c>
      <c r="F5" s="234" t="s">
        <v>23</v>
      </c>
      <c r="G5" s="235"/>
      <c r="H5" s="232" t="s">
        <v>0</v>
      </c>
      <c r="I5" s="233"/>
      <c r="J5" s="227" t="s">
        <v>1</v>
      </c>
    </row>
    <row r="6" spans="1:29" ht="10.5" customHeight="1" x14ac:dyDescent="0.2">
      <c r="A6" s="143"/>
      <c r="B6" s="144" t="s">
        <v>16</v>
      </c>
      <c r="C6" s="228"/>
      <c r="D6" s="145" t="s">
        <v>19</v>
      </c>
      <c r="E6" s="144" t="s">
        <v>22</v>
      </c>
      <c r="F6" s="236"/>
      <c r="G6" s="237"/>
      <c r="H6" s="146" t="s">
        <v>21</v>
      </c>
      <c r="I6" s="147" t="s">
        <v>21</v>
      </c>
      <c r="J6" s="228"/>
    </row>
    <row r="7" spans="1:29" ht="10.5" customHeight="1" thickBot="1" x14ac:dyDescent="0.25">
      <c r="A7" s="148" t="s">
        <v>15</v>
      </c>
      <c r="B7" s="149" t="s">
        <v>17</v>
      </c>
      <c r="C7" s="229"/>
      <c r="D7" s="148"/>
      <c r="E7" s="149"/>
      <c r="F7" s="150" t="s">
        <v>2</v>
      </c>
      <c r="G7" s="151" t="s">
        <v>3</v>
      </c>
      <c r="H7" s="152" t="s">
        <v>2</v>
      </c>
      <c r="I7" s="152" t="s">
        <v>3</v>
      </c>
      <c r="J7" s="229"/>
    </row>
    <row r="8" spans="1:29" ht="12.95" customHeight="1" thickBot="1" x14ac:dyDescent="0.25">
      <c r="A8" s="6"/>
      <c r="B8" s="6"/>
      <c r="C8" s="7"/>
      <c r="D8" s="8"/>
      <c r="E8" s="8"/>
      <c r="F8" s="9"/>
      <c r="G8" s="9"/>
      <c r="H8" s="9"/>
      <c r="I8" s="9"/>
      <c r="J8" s="7"/>
    </row>
    <row r="9" spans="1:29" ht="15" customHeight="1" x14ac:dyDescent="0.2">
      <c r="A9" s="179" t="s">
        <v>10</v>
      </c>
      <c r="B9" s="182" t="s">
        <v>2</v>
      </c>
      <c r="C9" s="104">
        <v>30</v>
      </c>
      <c r="D9" s="222">
        <f>RetribFuncionariosAnual_2020!D9/12</f>
        <v>1203.56</v>
      </c>
      <c r="E9" s="92">
        <f>RetribFuncionariosAnual_2020!E9/12</f>
        <v>1051.31</v>
      </c>
      <c r="F9" s="95">
        <f>RetribFuncionariosAnual_2020!F9/12</f>
        <v>1111.3499999999999</v>
      </c>
      <c r="G9" s="98">
        <f>RetribFuncionariosAnual_2020!G9/12</f>
        <v>1779.4799999999998</v>
      </c>
      <c r="H9" s="101">
        <f>$D$9+E9+F9</f>
        <v>3366.22</v>
      </c>
      <c r="I9" s="101">
        <f>$D$9+E9+G9</f>
        <v>4034.3499999999995</v>
      </c>
      <c r="J9" s="76">
        <v>30</v>
      </c>
    </row>
    <row r="10" spans="1:29" ht="15" customHeight="1" x14ac:dyDescent="0.2">
      <c r="A10" s="180"/>
      <c r="B10" s="183"/>
      <c r="C10" s="157">
        <v>29</v>
      </c>
      <c r="D10" s="223"/>
      <c r="E10" s="158">
        <f>RetribFuncionariosAnual_2020!E10/12</f>
        <v>942.96999999999991</v>
      </c>
      <c r="F10" s="159">
        <f>RetribFuncionariosAnual_2020!F10/12</f>
        <v>1051.4100000000001</v>
      </c>
      <c r="G10" s="160">
        <f>RetribFuncionariosAnual_2020!G10/12</f>
        <v>1657.84</v>
      </c>
      <c r="H10" s="161">
        <f t="shared" ref="H10:H17" si="0">$D$9+E10+F10</f>
        <v>3197.9399999999996</v>
      </c>
      <c r="I10" s="161">
        <f t="shared" ref="I10:I17" si="1">$D$9+E10+G10</f>
        <v>3804.37</v>
      </c>
      <c r="J10" s="130">
        <v>29</v>
      </c>
    </row>
    <row r="11" spans="1:29" ht="15" customHeight="1" x14ac:dyDescent="0.2">
      <c r="A11" s="180"/>
      <c r="B11" s="183"/>
      <c r="C11" s="105">
        <v>28</v>
      </c>
      <c r="D11" s="223"/>
      <c r="E11" s="93">
        <f>RetribFuncionariosAnual_2020!E11/12</f>
        <v>903.35</v>
      </c>
      <c r="F11" s="96">
        <f>RetribFuncionariosAnual_2020!F11/12</f>
        <v>990</v>
      </c>
      <c r="G11" s="99">
        <f>RetribFuncionariosAnual_2020!G11/12</f>
        <v>1535.8</v>
      </c>
      <c r="H11" s="102">
        <f t="shared" si="0"/>
        <v>3096.91</v>
      </c>
      <c r="I11" s="102">
        <f t="shared" si="1"/>
        <v>3642.71</v>
      </c>
      <c r="J11" s="77">
        <v>28</v>
      </c>
    </row>
    <row r="12" spans="1:29" ht="15" customHeight="1" x14ac:dyDescent="0.2">
      <c r="A12" s="180"/>
      <c r="B12" s="183"/>
      <c r="C12" s="157">
        <v>27</v>
      </c>
      <c r="D12" s="223"/>
      <c r="E12" s="158">
        <f>RetribFuncionariosAnual_2020!E12/12</f>
        <v>863.66</v>
      </c>
      <c r="F12" s="159">
        <f>RetribFuncionariosAnual_2020!F12/12</f>
        <v>916.86999999999989</v>
      </c>
      <c r="G12" s="160">
        <f>RetribFuncionariosAnual_2020!G12/12</f>
        <v>1426.4499999999998</v>
      </c>
      <c r="H12" s="161">
        <f t="shared" si="0"/>
        <v>2984.0899999999997</v>
      </c>
      <c r="I12" s="161">
        <f t="shared" si="1"/>
        <v>3493.6699999999996</v>
      </c>
      <c r="J12" s="130">
        <v>27</v>
      </c>
    </row>
    <row r="13" spans="1:29" ht="15" customHeight="1" x14ac:dyDescent="0.2">
      <c r="A13" s="180"/>
      <c r="B13" s="183"/>
      <c r="C13" s="105">
        <v>26</v>
      </c>
      <c r="D13" s="223"/>
      <c r="E13" s="93">
        <f>RetribFuncionariosAnual_2020!E13/12</f>
        <v>757.71999999999991</v>
      </c>
      <c r="F13" s="96">
        <f>RetribFuncionariosAnual_2020!F13/12</f>
        <v>846.42</v>
      </c>
      <c r="G13" s="99">
        <f>RetribFuncionariosAnual_2020!G13/12</f>
        <v>1316.59</v>
      </c>
      <c r="H13" s="102">
        <f t="shared" si="0"/>
        <v>2807.7</v>
      </c>
      <c r="I13" s="102">
        <f t="shared" si="1"/>
        <v>3277.87</v>
      </c>
      <c r="J13" s="77">
        <v>26</v>
      </c>
    </row>
    <row r="14" spans="1:29" ht="15" customHeight="1" x14ac:dyDescent="0.2">
      <c r="A14" s="180"/>
      <c r="B14" s="183"/>
      <c r="C14" s="157">
        <v>25</v>
      </c>
      <c r="D14" s="223"/>
      <c r="E14" s="158">
        <f>RetribFuncionariosAnual_2020!E14/12</f>
        <v>672.26</v>
      </c>
      <c r="F14" s="159">
        <f>RetribFuncionariosAnual_2020!F14/12</f>
        <v>805.18999999999994</v>
      </c>
      <c r="G14" s="160">
        <f>RetribFuncionariosAnual_2020!G14/12</f>
        <v>1248.6299999999999</v>
      </c>
      <c r="H14" s="161">
        <f t="shared" si="0"/>
        <v>2681.0099999999998</v>
      </c>
      <c r="I14" s="161">
        <f t="shared" si="1"/>
        <v>3124.45</v>
      </c>
      <c r="J14" s="130">
        <v>25</v>
      </c>
    </row>
    <row r="15" spans="1:29" ht="15" customHeight="1" x14ac:dyDescent="0.2">
      <c r="A15" s="180"/>
      <c r="B15" s="183"/>
      <c r="C15" s="105">
        <v>24</v>
      </c>
      <c r="D15" s="223"/>
      <c r="E15" s="93">
        <f>RetribFuncionariosAnual_2020!E15/12</f>
        <v>632.6</v>
      </c>
      <c r="F15" s="96">
        <f>RetribFuncionariosAnual_2020!F15/12</f>
        <v>764.93</v>
      </c>
      <c r="G15" s="99">
        <f>RetribFuncionariosAnual_2020!G15/12</f>
        <v>1180.3599999999999</v>
      </c>
      <c r="H15" s="102">
        <f t="shared" si="0"/>
        <v>2601.0899999999997</v>
      </c>
      <c r="I15" s="102">
        <f t="shared" si="1"/>
        <v>3016.5199999999995</v>
      </c>
      <c r="J15" s="77">
        <v>24</v>
      </c>
    </row>
    <row r="16" spans="1:29" ht="15" customHeight="1" x14ac:dyDescent="0.2">
      <c r="A16" s="180"/>
      <c r="B16" s="183"/>
      <c r="C16" s="157">
        <v>23</v>
      </c>
      <c r="D16" s="223"/>
      <c r="E16" s="158">
        <f>RetribFuncionariosAnual_2020!E16/12</f>
        <v>592.99</v>
      </c>
      <c r="F16" s="159">
        <f>RetribFuncionariosAnual_2020!F16/12</f>
        <v>726.03000000000009</v>
      </c>
      <c r="G16" s="160">
        <f>RetribFuncionariosAnual_2020!G16/12</f>
        <v>1109.52</v>
      </c>
      <c r="H16" s="161">
        <f t="shared" si="0"/>
        <v>2522.58</v>
      </c>
      <c r="I16" s="161">
        <f t="shared" si="1"/>
        <v>2906.0699999999997</v>
      </c>
      <c r="J16" s="130">
        <v>23</v>
      </c>
    </row>
    <row r="17" spans="1:10" ht="15" customHeight="1" thickBot="1" x14ac:dyDescent="0.25">
      <c r="A17" s="181"/>
      <c r="B17" s="184"/>
      <c r="C17" s="106">
        <v>22</v>
      </c>
      <c r="D17" s="224"/>
      <c r="E17" s="94">
        <f>RetribFuncionariosAnual_2020!E17/12</f>
        <v>553.30000000000007</v>
      </c>
      <c r="F17" s="97">
        <f>RetribFuncionariosAnual_2020!F17/12</f>
        <v>687.13</v>
      </c>
      <c r="G17" s="100">
        <f>RetribFuncionariosAnual_2020!G17/12</f>
        <v>1038.6400000000001</v>
      </c>
      <c r="H17" s="103">
        <f t="shared" si="0"/>
        <v>2443.9900000000002</v>
      </c>
      <c r="I17" s="103">
        <f t="shared" si="1"/>
        <v>2795.5</v>
      </c>
      <c r="J17" s="78">
        <v>22</v>
      </c>
    </row>
    <row r="18" spans="1:10" s="12" customFormat="1" ht="13.5" customHeight="1" thickBot="1" x14ac:dyDescent="0.25">
      <c r="A18" s="41"/>
      <c r="B18" s="41"/>
      <c r="C18" s="43"/>
      <c r="D18" s="42"/>
      <c r="E18" s="43"/>
      <c r="F18" s="43"/>
      <c r="G18" s="43"/>
      <c r="H18" s="44"/>
      <c r="I18" s="44"/>
      <c r="J18" s="45"/>
    </row>
    <row r="19" spans="1:10" ht="15" customHeight="1" x14ac:dyDescent="0.2">
      <c r="A19" s="179" t="s">
        <v>11</v>
      </c>
      <c r="B19" s="182" t="s">
        <v>3</v>
      </c>
      <c r="C19" s="104">
        <v>26</v>
      </c>
      <c r="D19" s="222">
        <f>RetribFuncionariosAnual_2020!D19/12</f>
        <v>1040.69</v>
      </c>
      <c r="E19" s="92">
        <f>RetribFuncionariosAnual_2020!E19/12</f>
        <v>757.71999999999991</v>
      </c>
      <c r="F19" s="95">
        <f>RetribFuncionariosAnual_2020!F19/12</f>
        <v>805.46</v>
      </c>
      <c r="G19" s="98">
        <f>RetribFuncionariosAnual_2020!G19/12</f>
        <v>1277.56</v>
      </c>
      <c r="H19" s="101">
        <f>$D$19+E19+F19</f>
        <v>2603.87</v>
      </c>
      <c r="I19" s="101">
        <f>$D$19+E19+G19</f>
        <v>3075.97</v>
      </c>
      <c r="J19" s="76">
        <v>26</v>
      </c>
    </row>
    <row r="20" spans="1:10" ht="15" customHeight="1" x14ac:dyDescent="0.2">
      <c r="A20" s="180"/>
      <c r="B20" s="183"/>
      <c r="C20" s="157">
        <v>25</v>
      </c>
      <c r="D20" s="223"/>
      <c r="E20" s="158">
        <f>RetribFuncionariosAnual_2020!E20/12</f>
        <v>672.26</v>
      </c>
      <c r="F20" s="159">
        <f>RetribFuncionariosAnual_2020!F20/12</f>
        <v>762.98</v>
      </c>
      <c r="G20" s="160">
        <f>RetribFuncionariosAnual_2020!G20/12</f>
        <v>1209.6199999999999</v>
      </c>
      <c r="H20" s="161">
        <f t="shared" ref="H20:H27" si="2">$D$19+E20+F20</f>
        <v>2475.9300000000003</v>
      </c>
      <c r="I20" s="161">
        <f t="shared" ref="I20:I27" si="3">$D$19+E20+G20</f>
        <v>2922.5699999999997</v>
      </c>
      <c r="J20" s="130">
        <v>25</v>
      </c>
    </row>
    <row r="21" spans="1:10" ht="15" customHeight="1" x14ac:dyDescent="0.2">
      <c r="A21" s="180"/>
      <c r="B21" s="183"/>
      <c r="C21" s="105">
        <v>24</v>
      </c>
      <c r="D21" s="223"/>
      <c r="E21" s="93">
        <f>RetribFuncionariosAnual_2020!E21/12</f>
        <v>632.6</v>
      </c>
      <c r="F21" s="96">
        <f>RetribFuncionariosAnual_2020!F21/12</f>
        <v>720.62</v>
      </c>
      <c r="G21" s="99">
        <f>RetribFuncionariosAnual_2020!G21/12</f>
        <v>1141.3499999999999</v>
      </c>
      <c r="H21" s="102">
        <f t="shared" si="2"/>
        <v>2393.91</v>
      </c>
      <c r="I21" s="102">
        <f t="shared" si="3"/>
        <v>2814.64</v>
      </c>
      <c r="J21" s="77">
        <v>24</v>
      </c>
    </row>
    <row r="22" spans="1:10" ht="15" customHeight="1" x14ac:dyDescent="0.2">
      <c r="A22" s="180"/>
      <c r="B22" s="183"/>
      <c r="C22" s="157">
        <v>23</v>
      </c>
      <c r="D22" s="223"/>
      <c r="E22" s="158">
        <f>RetribFuncionariosAnual_2020!E22/12</f>
        <v>592.99</v>
      </c>
      <c r="F22" s="159">
        <f>RetribFuncionariosAnual_2020!F22/12</f>
        <v>681.71999999999991</v>
      </c>
      <c r="G22" s="160">
        <f>RetribFuncionariosAnual_2020!G22/12</f>
        <v>1070.49</v>
      </c>
      <c r="H22" s="161">
        <f t="shared" si="2"/>
        <v>2315.4</v>
      </c>
      <c r="I22" s="161">
        <f t="shared" si="3"/>
        <v>2704.17</v>
      </c>
      <c r="J22" s="130">
        <v>23</v>
      </c>
    </row>
    <row r="23" spans="1:10" ht="15" customHeight="1" x14ac:dyDescent="0.2">
      <c r="A23" s="180"/>
      <c r="B23" s="183"/>
      <c r="C23" s="105">
        <v>22</v>
      </c>
      <c r="D23" s="223"/>
      <c r="E23" s="93">
        <f>RetribFuncionariosAnual_2020!E23/12</f>
        <v>553.30000000000007</v>
      </c>
      <c r="F23" s="96">
        <f>RetribFuncionariosAnual_2020!F23/12</f>
        <v>642.79999999999995</v>
      </c>
      <c r="G23" s="99">
        <f>RetribFuncionariosAnual_2020!G23/12</f>
        <v>999.59999999999991</v>
      </c>
      <c r="H23" s="102">
        <f t="shared" si="2"/>
        <v>2236.79</v>
      </c>
      <c r="I23" s="102">
        <f t="shared" si="3"/>
        <v>2593.59</v>
      </c>
      <c r="J23" s="77">
        <v>22</v>
      </c>
    </row>
    <row r="24" spans="1:10" ht="15" customHeight="1" x14ac:dyDescent="0.2">
      <c r="A24" s="180"/>
      <c r="B24" s="183"/>
      <c r="C24" s="157">
        <v>21</v>
      </c>
      <c r="D24" s="223"/>
      <c r="E24" s="158">
        <f>RetribFuncionariosAnual_2020!E24/12</f>
        <v>513.71</v>
      </c>
      <c r="F24" s="159">
        <f>RetribFuncionariosAnual_2020!F24/12</f>
        <v>586.6</v>
      </c>
      <c r="G24" s="160">
        <f>RetribFuncionariosAnual_2020!G24/12</f>
        <v>894.52999999999986</v>
      </c>
      <c r="H24" s="161">
        <f t="shared" si="2"/>
        <v>2141</v>
      </c>
      <c r="I24" s="161">
        <f t="shared" si="3"/>
        <v>2448.9299999999998</v>
      </c>
      <c r="J24" s="130">
        <v>21</v>
      </c>
    </row>
    <row r="25" spans="1:10" ht="15" customHeight="1" x14ac:dyDescent="0.2">
      <c r="A25" s="180"/>
      <c r="B25" s="183"/>
      <c r="C25" s="105">
        <v>20</v>
      </c>
      <c r="D25" s="223"/>
      <c r="E25" s="93">
        <f>RetribFuncionariosAnual_2020!E25/12</f>
        <v>477.19</v>
      </c>
      <c r="F25" s="96">
        <f>RetribFuncionariosAnual_2020!F25/12</f>
        <v>530.32000000000005</v>
      </c>
      <c r="G25" s="99">
        <f>RetribFuncionariosAnual_2020!G25/12</f>
        <v>789.2399999999999</v>
      </c>
      <c r="H25" s="102">
        <f t="shared" si="2"/>
        <v>2048.2000000000003</v>
      </c>
      <c r="I25" s="102">
        <f t="shared" si="3"/>
        <v>2307.12</v>
      </c>
      <c r="J25" s="77">
        <v>20</v>
      </c>
    </row>
    <row r="26" spans="1:10" ht="15" customHeight="1" x14ac:dyDescent="0.2">
      <c r="A26" s="180"/>
      <c r="B26" s="183"/>
      <c r="C26" s="157">
        <v>19</v>
      </c>
      <c r="D26" s="223"/>
      <c r="E26" s="158">
        <f>RetribFuncionariosAnual_2020!E26/12</f>
        <v>452.83</v>
      </c>
      <c r="F26" s="159">
        <f>RetribFuncionariosAnual_2020!F26/12</f>
        <v>514.48</v>
      </c>
      <c r="G26" s="160">
        <f>RetribFuncionariosAnual_2020!G26/12</f>
        <v>757.54</v>
      </c>
      <c r="H26" s="161">
        <f t="shared" si="2"/>
        <v>2008</v>
      </c>
      <c r="I26" s="161">
        <f t="shared" si="3"/>
        <v>2251.06</v>
      </c>
      <c r="J26" s="130">
        <v>19</v>
      </c>
    </row>
    <row r="27" spans="1:10" ht="15" customHeight="1" thickBot="1" x14ac:dyDescent="0.25">
      <c r="A27" s="181"/>
      <c r="B27" s="184"/>
      <c r="C27" s="106">
        <v>18</v>
      </c>
      <c r="D27" s="224"/>
      <c r="E27" s="94">
        <f>RetribFuncionariosAnual_2020!E27/12</f>
        <v>428.46000000000004</v>
      </c>
      <c r="F27" s="97">
        <f>RetribFuncionariosAnual_2020!F27/12</f>
        <v>498.68</v>
      </c>
      <c r="G27" s="100">
        <f>RetribFuncionariosAnual_2020!G27/12</f>
        <v>725.84</v>
      </c>
      <c r="H27" s="103">
        <f t="shared" si="2"/>
        <v>1967.8300000000002</v>
      </c>
      <c r="I27" s="103">
        <f t="shared" si="3"/>
        <v>2194.9900000000002</v>
      </c>
      <c r="J27" s="78">
        <v>18</v>
      </c>
    </row>
    <row r="28" spans="1:10" s="12" customFormat="1" ht="13.5" customHeight="1" thickBot="1" x14ac:dyDescent="0.25">
      <c r="A28" s="41"/>
      <c r="B28" s="41"/>
      <c r="C28" s="43"/>
      <c r="D28" s="42"/>
      <c r="E28" s="43"/>
      <c r="F28" s="43"/>
      <c r="G28" s="43"/>
      <c r="H28" s="44"/>
      <c r="I28" s="44"/>
      <c r="J28" s="45"/>
    </row>
    <row r="29" spans="1:10" ht="15" customHeight="1" x14ac:dyDescent="0.2">
      <c r="A29" s="179" t="s">
        <v>12</v>
      </c>
      <c r="B29" s="182" t="s">
        <v>4</v>
      </c>
      <c r="C29" s="104">
        <v>22</v>
      </c>
      <c r="D29" s="222">
        <f>RetribFuncionariosAnual_2020!D29/12</f>
        <v>781.39</v>
      </c>
      <c r="E29" s="92">
        <f>RetribFuncionariosAnual_2020!E29/12</f>
        <v>553.30000000000007</v>
      </c>
      <c r="F29" s="95">
        <f>RetribFuncionariosAnual_2020!F29/12</f>
        <v>582.86</v>
      </c>
      <c r="G29" s="98">
        <f>RetribFuncionariosAnual_2020!G29/12</f>
        <v>946</v>
      </c>
      <c r="H29" s="101">
        <f>$D$29+E29+F29</f>
        <v>1917.5500000000002</v>
      </c>
      <c r="I29" s="101">
        <f>$D$29+E29+G29</f>
        <v>2280.69</v>
      </c>
      <c r="J29" s="76">
        <v>22</v>
      </c>
    </row>
    <row r="30" spans="1:10" ht="15" customHeight="1" x14ac:dyDescent="0.2">
      <c r="A30" s="180"/>
      <c r="B30" s="183"/>
      <c r="C30" s="157">
        <v>21</v>
      </c>
      <c r="D30" s="223"/>
      <c r="E30" s="158">
        <f>RetribFuncionariosAnual_2020!E30/12</f>
        <v>513.71</v>
      </c>
      <c r="F30" s="159">
        <f>RetribFuncionariosAnual_2020!F30/12</f>
        <v>525.42999999999995</v>
      </c>
      <c r="G30" s="160">
        <f>RetribFuncionariosAnual_2020!G30/12</f>
        <v>840.92</v>
      </c>
      <c r="H30" s="161">
        <f t="shared" ref="H30:H37" si="4">$D$29+E30+F30</f>
        <v>1820.5299999999997</v>
      </c>
      <c r="I30" s="161">
        <f t="shared" ref="I30:I37" si="5">$D$29+E30+G30</f>
        <v>2136.02</v>
      </c>
      <c r="J30" s="130">
        <v>21</v>
      </c>
    </row>
    <row r="31" spans="1:10" ht="15" customHeight="1" x14ac:dyDescent="0.2">
      <c r="A31" s="180"/>
      <c r="B31" s="183"/>
      <c r="C31" s="105">
        <v>20</v>
      </c>
      <c r="D31" s="223"/>
      <c r="E31" s="93">
        <f>RetribFuncionariosAnual_2020!E31/12</f>
        <v>477.19</v>
      </c>
      <c r="F31" s="96">
        <f>RetribFuncionariosAnual_2020!F31/12</f>
        <v>469.18</v>
      </c>
      <c r="G31" s="99">
        <f>RetribFuncionariosAnual_2020!G31/12</f>
        <v>735.64</v>
      </c>
      <c r="H31" s="102">
        <f t="shared" si="4"/>
        <v>1727.76</v>
      </c>
      <c r="I31" s="102">
        <f t="shared" si="5"/>
        <v>1994.2199999999998</v>
      </c>
      <c r="J31" s="77">
        <v>20</v>
      </c>
    </row>
    <row r="32" spans="1:10" ht="15" customHeight="1" x14ac:dyDescent="0.2">
      <c r="A32" s="180"/>
      <c r="B32" s="183"/>
      <c r="C32" s="157">
        <v>19</v>
      </c>
      <c r="D32" s="223"/>
      <c r="E32" s="158">
        <f>RetribFuncionariosAnual_2020!E32/12</f>
        <v>452.83</v>
      </c>
      <c r="F32" s="159">
        <f>RetribFuncionariosAnual_2020!F32/12</f>
        <v>453.30999999999995</v>
      </c>
      <c r="G32" s="160">
        <f>RetribFuncionariosAnual_2020!G32/12</f>
        <v>703.96</v>
      </c>
      <c r="H32" s="161">
        <f t="shared" si="4"/>
        <v>1687.53</v>
      </c>
      <c r="I32" s="161">
        <f t="shared" si="5"/>
        <v>1938.18</v>
      </c>
      <c r="J32" s="130">
        <v>19</v>
      </c>
    </row>
    <row r="33" spans="1:10" ht="15" customHeight="1" x14ac:dyDescent="0.2">
      <c r="A33" s="180"/>
      <c r="B33" s="183"/>
      <c r="C33" s="105" t="s">
        <v>5</v>
      </c>
      <c r="D33" s="223"/>
      <c r="E33" s="93">
        <f>RetribFuncionariosAnual_2020!E33/12</f>
        <v>428.46000000000004</v>
      </c>
      <c r="F33" s="96">
        <f>RetribFuncionariosAnual_2020!F33/12</f>
        <v>671.24</v>
      </c>
      <c r="G33" s="99">
        <f>RetribFuncionariosAnual_2020!G33/12</f>
        <v>973.64</v>
      </c>
      <c r="H33" s="102">
        <f t="shared" si="4"/>
        <v>1881.09</v>
      </c>
      <c r="I33" s="102">
        <f t="shared" si="5"/>
        <v>2183.4899999999998</v>
      </c>
      <c r="J33" s="77" t="s">
        <v>5</v>
      </c>
    </row>
    <row r="34" spans="1:10" ht="15" customHeight="1" x14ac:dyDescent="0.2">
      <c r="A34" s="180"/>
      <c r="B34" s="183"/>
      <c r="C34" s="157">
        <v>18</v>
      </c>
      <c r="D34" s="223"/>
      <c r="E34" s="158">
        <f>RetribFuncionariosAnual_2020!E34/12</f>
        <v>428.46000000000004</v>
      </c>
      <c r="F34" s="159">
        <f>RetribFuncionariosAnual_2020!F34/12</f>
        <v>437.51</v>
      </c>
      <c r="G34" s="160">
        <f>RetribFuncionariosAnual_2020!G34/12</f>
        <v>672.27</v>
      </c>
      <c r="H34" s="161">
        <f t="shared" si="4"/>
        <v>1647.36</v>
      </c>
      <c r="I34" s="161">
        <f t="shared" si="5"/>
        <v>1882.12</v>
      </c>
      <c r="J34" s="130">
        <v>18</v>
      </c>
    </row>
    <row r="35" spans="1:10" ht="15" customHeight="1" x14ac:dyDescent="0.2">
      <c r="A35" s="180"/>
      <c r="B35" s="183"/>
      <c r="C35" s="105">
        <v>17</v>
      </c>
      <c r="D35" s="223"/>
      <c r="E35" s="93">
        <f>RetribFuncionariosAnual_2020!E35/12</f>
        <v>404.08</v>
      </c>
      <c r="F35" s="96">
        <f>RetribFuncionariosAnual_2020!F35/12</f>
        <v>424.29999999999995</v>
      </c>
      <c r="G35" s="99">
        <f>RetribFuncionariosAnual_2020!G35/12</f>
        <v>648.99</v>
      </c>
      <c r="H35" s="102">
        <f t="shared" si="4"/>
        <v>1609.77</v>
      </c>
      <c r="I35" s="102">
        <f t="shared" si="5"/>
        <v>1834.46</v>
      </c>
      <c r="J35" s="77">
        <v>17</v>
      </c>
    </row>
    <row r="36" spans="1:10" ht="15" customHeight="1" x14ac:dyDescent="0.2">
      <c r="A36" s="180"/>
      <c r="B36" s="183"/>
      <c r="C36" s="157" t="s">
        <v>6</v>
      </c>
      <c r="D36" s="223"/>
      <c r="E36" s="158">
        <f>RetribFuncionariosAnual_2020!E36/12</f>
        <v>379.77</v>
      </c>
      <c r="F36" s="159">
        <f>RetribFuncionariosAnual_2020!F36/12</f>
        <v>576.32000000000005</v>
      </c>
      <c r="G36" s="160">
        <f>RetribFuncionariosAnual_2020!G36/12</f>
        <v>824.30000000000007</v>
      </c>
      <c r="H36" s="161">
        <f t="shared" si="4"/>
        <v>1737.48</v>
      </c>
      <c r="I36" s="161">
        <f t="shared" si="5"/>
        <v>1985.46</v>
      </c>
      <c r="J36" s="130" t="s">
        <v>6</v>
      </c>
    </row>
    <row r="37" spans="1:10" ht="15" customHeight="1" thickBot="1" x14ac:dyDescent="0.25">
      <c r="A37" s="181"/>
      <c r="B37" s="184"/>
      <c r="C37" s="106">
        <v>16</v>
      </c>
      <c r="D37" s="224"/>
      <c r="E37" s="94">
        <f>RetribFuncionariosAnual_2020!E37/12</f>
        <v>379.77</v>
      </c>
      <c r="F37" s="97">
        <f>RetribFuncionariosAnual_2020!F37/12</f>
        <v>411.09999999999997</v>
      </c>
      <c r="G37" s="100">
        <f>RetribFuncionariosAnual_2020!G37/12</f>
        <v>625.67999999999995</v>
      </c>
      <c r="H37" s="103">
        <f t="shared" si="4"/>
        <v>1572.2599999999998</v>
      </c>
      <c r="I37" s="103">
        <f t="shared" si="5"/>
        <v>1786.8399999999997</v>
      </c>
      <c r="J37" s="78">
        <v>16</v>
      </c>
    </row>
    <row r="38" spans="1:10" s="12" customFormat="1" ht="13.5" customHeight="1" thickBot="1" x14ac:dyDescent="0.25">
      <c r="A38" s="41"/>
      <c r="B38" s="41"/>
      <c r="C38" s="43"/>
      <c r="D38" s="42"/>
      <c r="E38" s="43"/>
      <c r="F38" s="43"/>
      <c r="G38" s="43"/>
      <c r="H38" s="44"/>
      <c r="I38" s="44"/>
      <c r="J38" s="45"/>
    </row>
    <row r="39" spans="1:10" ht="15" customHeight="1" x14ac:dyDescent="0.2">
      <c r="A39" s="179" t="s">
        <v>13</v>
      </c>
      <c r="B39" s="182" t="s">
        <v>7</v>
      </c>
      <c r="C39" s="104" t="s">
        <v>5</v>
      </c>
      <c r="D39" s="222">
        <f>RetribFuncionariosAnual_2020!D39/12</f>
        <v>650.33000000000004</v>
      </c>
      <c r="E39" s="92">
        <f>RetribFuncionariosAnual_2020!E39/12</f>
        <v>428.46000000000004</v>
      </c>
      <c r="F39" s="95">
        <f>RetribFuncionariosAnual_2020!F39/12</f>
        <v>640.13</v>
      </c>
      <c r="G39" s="98">
        <f>RetribFuncionariosAnual_2020!G39/12</f>
        <v>942.48</v>
      </c>
      <c r="H39" s="101">
        <f>$D$39+E39+F39</f>
        <v>1718.92</v>
      </c>
      <c r="I39" s="101">
        <f>$D$39+E39+G39</f>
        <v>2021.27</v>
      </c>
      <c r="J39" s="76" t="s">
        <v>5</v>
      </c>
    </row>
    <row r="40" spans="1:10" ht="15" customHeight="1" x14ac:dyDescent="0.2">
      <c r="A40" s="180"/>
      <c r="B40" s="183"/>
      <c r="C40" s="157">
        <v>18</v>
      </c>
      <c r="D40" s="223"/>
      <c r="E40" s="158">
        <f>RetribFuncionariosAnual_2020!E40/12</f>
        <v>428.46000000000004</v>
      </c>
      <c r="F40" s="159">
        <f>RetribFuncionariosAnual_2020!F40/12</f>
        <v>402.67</v>
      </c>
      <c r="G40" s="160">
        <f>RetribFuncionariosAnual_2020!G40/12</f>
        <v>641.15</v>
      </c>
      <c r="H40" s="161">
        <f t="shared" ref="H40:H45" si="6">$D$39+E40+F40</f>
        <v>1481.46</v>
      </c>
      <c r="I40" s="161">
        <f t="shared" ref="I40:I45" si="7">$D$39+E40+G40</f>
        <v>1719.94</v>
      </c>
      <c r="J40" s="130">
        <v>18</v>
      </c>
    </row>
    <row r="41" spans="1:10" ht="15" customHeight="1" x14ac:dyDescent="0.2">
      <c r="A41" s="180"/>
      <c r="B41" s="183"/>
      <c r="C41" s="105">
        <v>17</v>
      </c>
      <c r="D41" s="223"/>
      <c r="E41" s="93">
        <f>RetribFuncionariosAnual_2020!E41/12</f>
        <v>404.08</v>
      </c>
      <c r="F41" s="96">
        <f>RetribFuncionariosAnual_2020!F41/12</f>
        <v>389.48</v>
      </c>
      <c r="G41" s="99">
        <f>RetribFuncionariosAnual_2020!G41/12</f>
        <v>617.87</v>
      </c>
      <c r="H41" s="102">
        <f t="shared" si="6"/>
        <v>1443.89</v>
      </c>
      <c r="I41" s="102">
        <f t="shared" si="7"/>
        <v>1672.2800000000002</v>
      </c>
      <c r="J41" s="77">
        <v>17</v>
      </c>
    </row>
    <row r="42" spans="1:10" ht="15" customHeight="1" x14ac:dyDescent="0.2">
      <c r="A42" s="180"/>
      <c r="B42" s="183"/>
      <c r="C42" s="157" t="s">
        <v>6</v>
      </c>
      <c r="D42" s="223"/>
      <c r="E42" s="158">
        <f>RetribFuncionariosAnual_2020!E42/12</f>
        <v>379.77</v>
      </c>
      <c r="F42" s="159">
        <f>RetribFuncionariosAnual_2020!F42/12</f>
        <v>545.20999999999992</v>
      </c>
      <c r="G42" s="160">
        <f>RetribFuncionariosAnual_2020!G42/12</f>
        <v>793.19999999999993</v>
      </c>
      <c r="H42" s="161">
        <f t="shared" si="6"/>
        <v>1575.31</v>
      </c>
      <c r="I42" s="161">
        <f t="shared" si="7"/>
        <v>1823.2999999999997</v>
      </c>
      <c r="J42" s="130" t="s">
        <v>6</v>
      </c>
    </row>
    <row r="43" spans="1:10" ht="15" customHeight="1" x14ac:dyDescent="0.2">
      <c r="A43" s="180"/>
      <c r="B43" s="183"/>
      <c r="C43" s="105">
        <v>16</v>
      </c>
      <c r="D43" s="223"/>
      <c r="E43" s="93">
        <f>RetribFuncionariosAnual_2020!E43/12</f>
        <v>379.77</v>
      </c>
      <c r="F43" s="96">
        <f>RetribFuncionariosAnual_2020!F43/12</f>
        <v>376.28</v>
      </c>
      <c r="G43" s="99">
        <f>RetribFuncionariosAnual_2020!G43/12</f>
        <v>594.54</v>
      </c>
      <c r="H43" s="102">
        <f t="shared" si="6"/>
        <v>1406.3799999999999</v>
      </c>
      <c r="I43" s="102">
        <f t="shared" si="7"/>
        <v>1624.6399999999999</v>
      </c>
      <c r="J43" s="77">
        <v>16</v>
      </c>
    </row>
    <row r="44" spans="1:10" ht="15" customHeight="1" x14ac:dyDescent="0.2">
      <c r="A44" s="180"/>
      <c r="B44" s="183"/>
      <c r="C44" s="157">
        <v>15</v>
      </c>
      <c r="D44" s="223"/>
      <c r="E44" s="158">
        <f>RetribFuncionariosAnual_2020!E44/12</f>
        <v>355.35999999999996</v>
      </c>
      <c r="F44" s="159">
        <f>RetribFuncionariosAnual_2020!F44/12</f>
        <v>374.93</v>
      </c>
      <c r="G44" s="160">
        <f>RetribFuncionariosAnual_2020!G44/12</f>
        <v>554.80999999999995</v>
      </c>
      <c r="H44" s="161">
        <f t="shared" si="6"/>
        <v>1380.6200000000001</v>
      </c>
      <c r="I44" s="161">
        <f t="shared" si="7"/>
        <v>1560.5</v>
      </c>
      <c r="J44" s="130">
        <v>15</v>
      </c>
    </row>
    <row r="45" spans="1:10" ht="15" customHeight="1" thickBot="1" x14ac:dyDescent="0.25">
      <c r="A45" s="181"/>
      <c r="B45" s="184"/>
      <c r="C45" s="106">
        <v>14</v>
      </c>
      <c r="D45" s="224"/>
      <c r="E45" s="94">
        <f>RetribFuncionariosAnual_2020!E45/12</f>
        <v>331.04</v>
      </c>
      <c r="F45" s="97">
        <f>RetribFuncionariosAnual_2020!F45/12</f>
        <v>373.59</v>
      </c>
      <c r="G45" s="100">
        <f>RetribFuncionariosAnual_2020!G45/12</f>
        <v>515.03</v>
      </c>
      <c r="H45" s="103">
        <f t="shared" si="6"/>
        <v>1354.96</v>
      </c>
      <c r="I45" s="103">
        <f t="shared" si="7"/>
        <v>1496.4</v>
      </c>
      <c r="J45" s="78">
        <v>14</v>
      </c>
    </row>
    <row r="46" spans="1:10" s="12" customFormat="1" ht="13.5" customHeight="1" thickBot="1" x14ac:dyDescent="0.25">
      <c r="A46" s="41"/>
      <c r="B46" s="41"/>
      <c r="C46" s="43"/>
      <c r="D46" s="42"/>
      <c r="E46" s="43"/>
      <c r="F46" s="43"/>
      <c r="G46" s="43"/>
      <c r="H46" s="44"/>
      <c r="I46" s="44"/>
      <c r="J46" s="45"/>
    </row>
    <row r="47" spans="1:10" ht="15" customHeight="1" x14ac:dyDescent="0.2">
      <c r="A47" s="179" t="s">
        <v>14</v>
      </c>
      <c r="B47" s="182" t="s">
        <v>8</v>
      </c>
      <c r="C47" s="104">
        <v>14</v>
      </c>
      <c r="D47" s="222">
        <f>RetribFuncionariosAnual_2020!D47/12</f>
        <v>595.22</v>
      </c>
      <c r="E47" s="92">
        <f>RetribFuncionariosAnual_2020!E47/12</f>
        <v>331.04</v>
      </c>
      <c r="F47" s="95">
        <f>RetribFuncionariosAnual_2020!F47/12</f>
        <v>352.26</v>
      </c>
      <c r="G47" s="98">
        <f>RetribFuncionariosAnual_2020!G47/12</f>
        <v>490.46</v>
      </c>
      <c r="H47" s="101">
        <f>$D$47+E47+F47</f>
        <v>1278.52</v>
      </c>
      <c r="I47" s="101">
        <f>$D$47+E47+G47</f>
        <v>1416.72</v>
      </c>
      <c r="J47" s="76">
        <v>14</v>
      </c>
    </row>
    <row r="48" spans="1:10" ht="15" customHeight="1" x14ac:dyDescent="0.2">
      <c r="A48" s="180"/>
      <c r="B48" s="183"/>
      <c r="C48" s="157">
        <v>13</v>
      </c>
      <c r="D48" s="223"/>
      <c r="E48" s="158">
        <f>RetribFuncionariosAnual_2020!E48/12</f>
        <v>306.64</v>
      </c>
      <c r="F48" s="159">
        <f>RetribFuncionariosAnual_2020!F48/12</f>
        <v>338.65</v>
      </c>
      <c r="G48" s="160">
        <f>RetribFuncionariosAnual_2020!G48/12</f>
        <v>476.68</v>
      </c>
      <c r="H48" s="161">
        <f>$D$47+E48+F48</f>
        <v>1240.51</v>
      </c>
      <c r="I48" s="161">
        <f>$D$47+E48+G48</f>
        <v>1378.54</v>
      </c>
      <c r="J48" s="130">
        <v>13</v>
      </c>
    </row>
    <row r="49" spans="1:13" ht="15" customHeight="1" thickBot="1" x14ac:dyDescent="0.25">
      <c r="A49" s="181"/>
      <c r="B49" s="184"/>
      <c r="C49" s="106">
        <v>12</v>
      </c>
      <c r="D49" s="224"/>
      <c r="E49" s="94">
        <f>RetribFuncionariosAnual_2020!E49/12</f>
        <v>282.26</v>
      </c>
      <c r="F49" s="97">
        <f>RetribFuncionariosAnual_2020!F49/12</f>
        <v>324.96999999999997</v>
      </c>
      <c r="G49" s="100">
        <f>RetribFuncionariosAnual_2020!G49/12</f>
        <v>462.95</v>
      </c>
      <c r="H49" s="103">
        <f>$D$47+E49+F49</f>
        <v>1202.45</v>
      </c>
      <c r="I49" s="103">
        <f>$D$47+E49+G49</f>
        <v>1340.43</v>
      </c>
      <c r="J49" s="78">
        <v>12</v>
      </c>
    </row>
    <row r="50" spans="1:13" ht="15.75" customHeight="1" thickBot="1" x14ac:dyDescent="0.25">
      <c r="A50" s="10"/>
      <c r="B50" s="10"/>
      <c r="C50" s="13"/>
      <c r="D50" s="14"/>
      <c r="E50" s="15"/>
      <c r="F50" s="16"/>
      <c r="G50" s="17"/>
      <c r="H50" s="18"/>
      <c r="I50" s="15"/>
      <c r="J50" s="13"/>
    </row>
    <row r="51" spans="1:13" ht="32.25" customHeight="1" thickBot="1" x14ac:dyDescent="0.25">
      <c r="B51" s="10"/>
      <c r="C51" s="10"/>
      <c r="D51" s="214" t="s">
        <v>40</v>
      </c>
      <c r="E51" s="215"/>
      <c r="F51" s="220" t="s">
        <v>41</v>
      </c>
      <c r="G51" s="221"/>
      <c r="H51" s="72"/>
      <c r="I51" s="72"/>
    </row>
    <row r="52" spans="1:13" ht="13.5" customHeight="1" x14ac:dyDescent="0.2">
      <c r="B52" s="19"/>
      <c r="C52" s="19"/>
      <c r="D52" s="196" t="s">
        <v>36</v>
      </c>
      <c r="E52" s="194" t="s">
        <v>9</v>
      </c>
      <c r="F52" s="196" t="s">
        <v>37</v>
      </c>
      <c r="G52" s="126" t="s">
        <v>9</v>
      </c>
      <c r="I52" s="153" t="s">
        <v>29</v>
      </c>
    </row>
    <row r="53" spans="1:13" ht="19.5" customHeight="1" thickBot="1" x14ac:dyDescent="0.25">
      <c r="B53" s="20"/>
      <c r="C53" s="20"/>
      <c r="D53" s="197"/>
      <c r="E53" s="195"/>
      <c r="F53" s="197"/>
      <c r="G53" s="127" t="s">
        <v>39</v>
      </c>
      <c r="I53" s="152" t="s">
        <v>26</v>
      </c>
    </row>
    <row r="54" spans="1:13" ht="14.1" customHeight="1" x14ac:dyDescent="0.2">
      <c r="B54" s="107" t="s">
        <v>10</v>
      </c>
      <c r="C54" s="108" t="s">
        <v>2</v>
      </c>
      <c r="D54" s="83">
        <f>RetribFuncionariosAnual_2020!D54/12</f>
        <v>68.589999999999989</v>
      </c>
      <c r="E54" s="86">
        <f>RetribFuncionariosAnual_2020!E54/12</f>
        <v>82.309999999999988</v>
      </c>
      <c r="F54" s="83">
        <f>RetribFuncionariosAnual_2020!F54/12</f>
        <v>152.47</v>
      </c>
      <c r="G54" s="86">
        <f>RetribFuncionariosAnual_2020!G54/12</f>
        <v>152.47</v>
      </c>
      <c r="I54" s="89">
        <f>RetribFuncionariosAnual_2020!I54/12</f>
        <v>46.32</v>
      </c>
    </row>
    <row r="55" spans="1:13" ht="14.1" customHeight="1" x14ac:dyDescent="0.2">
      <c r="B55" s="109" t="s">
        <v>11</v>
      </c>
      <c r="C55" s="110" t="s">
        <v>3</v>
      </c>
      <c r="D55" s="154">
        <f>RetribFuncionariosAnual_2020!D55/12</f>
        <v>50.32</v>
      </c>
      <c r="E55" s="155">
        <f>RetribFuncionariosAnual_2020!E55/12</f>
        <v>60.4</v>
      </c>
      <c r="F55" s="154">
        <f>RetribFuncionariosAnual_2020!F55/12</f>
        <v>111.11</v>
      </c>
      <c r="G55" s="155">
        <f>RetribFuncionariosAnual_2020!G55/12</f>
        <v>111.11</v>
      </c>
      <c r="I55" s="156">
        <f>RetribFuncionariosAnual_2020!I55/12</f>
        <v>37.78</v>
      </c>
    </row>
    <row r="56" spans="1:13" ht="14.1" customHeight="1" x14ac:dyDescent="0.2">
      <c r="B56" s="109" t="s">
        <v>12</v>
      </c>
      <c r="C56" s="110" t="s">
        <v>4</v>
      </c>
      <c r="D56" s="84">
        <f>RetribFuncionariosAnual_2020!D56/12</f>
        <v>42.1</v>
      </c>
      <c r="E56" s="87">
        <f>RetribFuncionariosAnual_2020!E56/12</f>
        <v>50.51</v>
      </c>
      <c r="F56" s="84">
        <f>RetribFuncionariosAnual_2020!F56/12</f>
        <v>81.819999999999993</v>
      </c>
      <c r="G56" s="87">
        <f>RetribFuncionariosAnual_2020!G56/12</f>
        <v>81.819999999999993</v>
      </c>
      <c r="I56" s="90">
        <f>RetribFuncionariosAnual_2020!I56/12</f>
        <v>28.59</v>
      </c>
    </row>
    <row r="57" spans="1:13" ht="14.1" customHeight="1" x14ac:dyDescent="0.2">
      <c r="B57" s="109" t="s">
        <v>13</v>
      </c>
      <c r="C57" s="110" t="s">
        <v>7</v>
      </c>
      <c r="D57" s="154">
        <f>RetribFuncionariosAnual_2020!D57/12</f>
        <v>37.520000000000003</v>
      </c>
      <c r="E57" s="155">
        <f>RetribFuncionariosAnual_2020!E57/12</f>
        <v>45.02</v>
      </c>
      <c r="F57" s="154">
        <f>RetribFuncionariosAnual_2020!F57/12</f>
        <v>70.61999999999999</v>
      </c>
      <c r="G57" s="155">
        <f>RetribFuncionariosAnual_2020!G57/12</f>
        <v>70.61999999999999</v>
      </c>
      <c r="I57" s="156">
        <f>RetribFuncionariosAnual_2020!I57/12</f>
        <v>19.46</v>
      </c>
    </row>
    <row r="58" spans="1:13" ht="14.1" customHeight="1" thickBot="1" x14ac:dyDescent="0.25">
      <c r="B58" s="111" t="s">
        <v>14</v>
      </c>
      <c r="C58" s="112" t="s">
        <v>8</v>
      </c>
      <c r="D58" s="85">
        <f>RetribFuncionariosAnual_2020!D58/12</f>
        <v>31.549999999999997</v>
      </c>
      <c r="E58" s="88">
        <f>RetribFuncionariosAnual_2020!E58/12</f>
        <v>37.869999999999997</v>
      </c>
      <c r="F58" s="85">
        <f>RetribFuncionariosAnual_2020!F58/12</f>
        <v>69.75</v>
      </c>
      <c r="G58" s="88">
        <f>RetribFuncionariosAnual_2020!G58/12</f>
        <v>69.75</v>
      </c>
      <c r="I58" s="91">
        <f>RetribFuncionariosAnual_2020!I58/12</f>
        <v>14.65</v>
      </c>
    </row>
    <row r="59" spans="1:13" ht="14.1" customHeight="1" x14ac:dyDescent="0.2">
      <c r="A59" s="21"/>
      <c r="B59" s="21"/>
      <c r="C59" s="22"/>
      <c r="D59" s="22"/>
      <c r="E59" s="23"/>
      <c r="F59" s="22"/>
      <c r="G59" s="22"/>
      <c r="H59" s="24"/>
    </row>
    <row r="60" spans="1:13" ht="34.5" customHeight="1" x14ac:dyDescent="0.2">
      <c r="A60" s="213" t="str">
        <f>RetribFuncionariosAnual_2020!A60</f>
        <v>* De conformidad con el Acuerdo Administración-Sindicatos de 24/09/1999 (ratificado por Acuerdo de Consejo de Gobierno de 30/11/1999) sobre revisión del sistema retributivo, la referencia al Grupo, en puestos abiertos a más de un grupo, se entenderá a la de mayor cuantía.</v>
      </c>
      <c r="B60" s="213"/>
      <c r="C60" s="213"/>
      <c r="D60" s="213"/>
      <c r="E60" s="213"/>
      <c r="F60" s="213"/>
      <c r="G60" s="213"/>
      <c r="H60" s="213"/>
      <c r="I60" s="213"/>
      <c r="J60" s="213"/>
    </row>
    <row r="61" spans="1:13" ht="14.1" customHeight="1" x14ac:dyDescent="0.2">
      <c r="K61" s="25" t="s">
        <v>30</v>
      </c>
      <c r="M61" s="27"/>
    </row>
    <row r="65" spans="5:5" x14ac:dyDescent="0.2">
      <c r="E65" s="28"/>
    </row>
    <row r="66" spans="5:5" x14ac:dyDescent="0.2">
      <c r="E66" s="28"/>
    </row>
    <row r="67" spans="5:5" x14ac:dyDescent="0.2">
      <c r="E67" s="28"/>
    </row>
    <row r="68" spans="5:5" x14ac:dyDescent="0.2">
      <c r="E68" s="28"/>
    </row>
    <row r="69" spans="5:5" x14ac:dyDescent="0.2">
      <c r="E69" s="28"/>
    </row>
  </sheetData>
  <mergeCells count="28">
    <mergeCell ref="A3:J3"/>
    <mergeCell ref="A4:J4"/>
    <mergeCell ref="A29:A37"/>
    <mergeCell ref="B29:B37"/>
    <mergeCell ref="D29:D37"/>
    <mergeCell ref="A9:A17"/>
    <mergeCell ref="B9:B17"/>
    <mergeCell ref="D9:D17"/>
    <mergeCell ref="A19:A27"/>
    <mergeCell ref="B19:B27"/>
    <mergeCell ref="D19:D27"/>
    <mergeCell ref="J5:J7"/>
    <mergeCell ref="A5:B5"/>
    <mergeCell ref="C5:C7"/>
    <mergeCell ref="H5:I5"/>
    <mergeCell ref="F5:G6"/>
    <mergeCell ref="A60:J60"/>
    <mergeCell ref="D51:E51"/>
    <mergeCell ref="F51:G51"/>
    <mergeCell ref="A39:A45"/>
    <mergeCell ref="B39:B45"/>
    <mergeCell ref="A47:A49"/>
    <mergeCell ref="B47:B49"/>
    <mergeCell ref="D52:D53"/>
    <mergeCell ref="F52:F53"/>
    <mergeCell ref="E52:E53"/>
    <mergeCell ref="D39:D45"/>
    <mergeCell ref="D47:D49"/>
  </mergeCells>
  <phoneticPr fontId="0" type="noConversion"/>
  <printOptions horizontalCentered="1"/>
  <pageMargins left="0.23622047244094491" right="0.23622047244094491" top="0.43307086614173229" bottom="0" header="0.15748031496062992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RetribFuncionariosAnual_2020</vt:lpstr>
      <vt:lpstr>RetribFuncionariosMensual_2020</vt:lpstr>
      <vt:lpstr>RetribFuncionariosAnual_2020!Área_de_impresión</vt:lpstr>
      <vt:lpstr>RetribFuncionariosMensual_2020!Área_de_impresión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retribuciones anuales y mensuales personal administración general año 2020</dc:title>
  <dc:creator>Gobierno de Aragón</dc:creator>
  <cp:lastModifiedBy>ELENA PARAISO GARCIA</cp:lastModifiedBy>
  <cp:lastPrinted>2019-01-10T12:19:10Z</cp:lastPrinted>
  <dcterms:created xsi:type="dcterms:W3CDTF">2008-12-15T11:35:43Z</dcterms:created>
  <dcterms:modified xsi:type="dcterms:W3CDTF">2020-02-17T13:31:15Z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2019_Tabla_base para 2020.xls</vt:lpwstr>
  </property>
</Properties>
</file>