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7_TABLAS_RETRIBUTIVAS_EMPLEDOS_PUBLICOS\Retribuciones 2022\"/>
    </mc:Choice>
  </mc:AlternateContent>
  <bookViews>
    <workbookView xWindow="0" yWindow="0" windowWidth="23040" windowHeight="9045" tabRatio="797"/>
  </bookViews>
  <sheets>
    <sheet name="RetribFuncionariosAnual_2022" sheetId="1" r:id="rId1"/>
    <sheet name="RetribFuncionariosMensual_2022" sheetId="3" r:id="rId2"/>
  </sheets>
  <definedNames>
    <definedName name="_xlnm._FilterDatabase" localSheetId="1" hidden="1">RetribFuncionariosMensual_2022!$A$1:$M$69</definedName>
    <definedName name="_xlnm.Print_Area" localSheetId="0">RetribFuncionariosAnual_2022!$A$1:$N$60</definedName>
    <definedName name="_xlnm.Print_Area" localSheetId="1">RetribFuncionariosMensual_2022!$A$1:$J$60</definedName>
  </definedNames>
  <calcPr calcId="162913"/>
</workbook>
</file>

<file path=xl/calcChain.xml><?xml version="1.0" encoding="utf-8"?>
<calcChain xmlns="http://schemas.openxmlformats.org/spreadsheetml/2006/main">
  <c r="A4" i="3" l="1"/>
  <c r="H47" i="1" l="1"/>
  <c r="H39" i="1"/>
  <c r="H29" i="1"/>
  <c r="H19" i="1"/>
  <c r="H9" i="1"/>
  <c r="K58" i="1"/>
  <c r="K57" i="1"/>
  <c r="K56" i="1"/>
  <c r="K55" i="1"/>
  <c r="K54" i="1"/>
  <c r="N52" i="1" l="1"/>
  <c r="I49" i="1" l="1"/>
  <c r="I48" i="1"/>
  <c r="I47" i="1"/>
  <c r="I45" i="1"/>
  <c r="M45" i="1" s="1"/>
  <c r="I44" i="1"/>
  <c r="M44" i="1" s="1"/>
  <c r="I43" i="1"/>
  <c r="I42" i="1"/>
  <c r="I41" i="1"/>
  <c r="M41" i="1" s="1"/>
  <c r="I40" i="1"/>
  <c r="M40" i="1" s="1"/>
  <c r="I39" i="1"/>
  <c r="I37" i="1"/>
  <c r="L37" i="1" s="1"/>
  <c r="I36" i="1"/>
  <c r="M36" i="1" s="1"/>
  <c r="I35" i="1"/>
  <c r="M35" i="1" s="1"/>
  <c r="I34" i="1"/>
  <c r="I33" i="1"/>
  <c r="L33" i="1" s="1"/>
  <c r="I32" i="1"/>
  <c r="M32" i="1" s="1"/>
  <c r="I31" i="1"/>
  <c r="M31" i="1" s="1"/>
  <c r="I30" i="1"/>
  <c r="I29" i="1"/>
  <c r="L29" i="1" s="1"/>
  <c r="I27" i="1"/>
  <c r="I26" i="1"/>
  <c r="I25" i="1"/>
  <c r="I24" i="1"/>
  <c r="I23" i="1"/>
  <c r="I22" i="1"/>
  <c r="I21" i="1"/>
  <c r="I20" i="1"/>
  <c r="I19" i="1"/>
  <c r="I17" i="1"/>
  <c r="I16" i="1"/>
  <c r="I15" i="1"/>
  <c r="I14" i="1"/>
  <c r="I13" i="1"/>
  <c r="I12" i="1"/>
  <c r="I11" i="1"/>
  <c r="I10" i="1"/>
  <c r="I9" i="1"/>
  <c r="L48" i="1"/>
  <c r="J58" i="1"/>
  <c r="J57" i="1"/>
  <c r="J56" i="1"/>
  <c r="J55" i="1"/>
  <c r="J54" i="1"/>
  <c r="A60" i="3"/>
  <c r="I55" i="3"/>
  <c r="I56" i="3"/>
  <c r="I57" i="3"/>
  <c r="I58" i="3"/>
  <c r="I54" i="3"/>
  <c r="F55" i="3"/>
  <c r="G55" i="3"/>
  <c r="F56" i="3"/>
  <c r="G56" i="3"/>
  <c r="F57" i="3"/>
  <c r="G57" i="3"/>
  <c r="F58" i="3"/>
  <c r="G58" i="3"/>
  <c r="G54" i="3"/>
  <c r="F54" i="3"/>
  <c r="E54" i="3"/>
  <c r="E55" i="3"/>
  <c r="E56" i="3"/>
  <c r="E57" i="3"/>
  <c r="E58" i="3"/>
  <c r="D55" i="3"/>
  <c r="D56" i="3"/>
  <c r="D57" i="3"/>
  <c r="D58" i="3"/>
  <c r="D54" i="3"/>
  <c r="D29" i="3"/>
  <c r="G32" i="3"/>
  <c r="E32" i="3"/>
  <c r="E30" i="3"/>
  <c r="H30" i="3" s="1"/>
  <c r="G30" i="3"/>
  <c r="E31" i="3"/>
  <c r="G31" i="3"/>
  <c r="E33" i="3"/>
  <c r="G33" i="3"/>
  <c r="E34" i="3"/>
  <c r="G34" i="3"/>
  <c r="E35" i="3"/>
  <c r="G35" i="3"/>
  <c r="E36" i="3"/>
  <c r="G36" i="3"/>
  <c r="E37" i="3"/>
  <c r="G37" i="3"/>
  <c r="E29" i="3"/>
  <c r="G29" i="3"/>
  <c r="D47" i="3"/>
  <c r="G48" i="3"/>
  <c r="E48" i="3"/>
  <c r="F48" i="3"/>
  <c r="E49" i="3"/>
  <c r="F49" i="3"/>
  <c r="G49" i="3"/>
  <c r="E47" i="3"/>
  <c r="G47" i="3"/>
  <c r="F47" i="3"/>
  <c r="D39" i="3"/>
  <c r="G40" i="3"/>
  <c r="E40" i="3"/>
  <c r="F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G45" i="3"/>
  <c r="F45" i="3"/>
  <c r="E39" i="3"/>
  <c r="G39" i="3"/>
  <c r="F39" i="3"/>
  <c r="F30" i="3"/>
  <c r="F31" i="3"/>
  <c r="F32" i="3"/>
  <c r="F33" i="3"/>
  <c r="F34" i="3"/>
  <c r="F35" i="3"/>
  <c r="F36" i="3"/>
  <c r="F37" i="3"/>
  <c r="F29" i="3"/>
  <c r="D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E26" i="3"/>
  <c r="F26" i="3"/>
  <c r="G26" i="3"/>
  <c r="E27" i="3"/>
  <c r="F27" i="3"/>
  <c r="G27" i="3"/>
  <c r="E19" i="3"/>
  <c r="G19" i="3"/>
  <c r="F19" i="3"/>
  <c r="D9" i="3"/>
  <c r="F10" i="3"/>
  <c r="E10" i="3"/>
  <c r="G10" i="3"/>
  <c r="E11" i="3"/>
  <c r="G11" i="3"/>
  <c r="E12" i="3"/>
  <c r="G12" i="3"/>
  <c r="E13" i="3"/>
  <c r="G13" i="3"/>
  <c r="E14" i="3"/>
  <c r="G14" i="3"/>
  <c r="E15" i="3"/>
  <c r="G15" i="3"/>
  <c r="E16" i="3"/>
  <c r="G16" i="3"/>
  <c r="E17" i="3"/>
  <c r="G17" i="3"/>
  <c r="E9" i="3"/>
  <c r="G9" i="3"/>
  <c r="F11" i="3"/>
  <c r="H11" i="3" s="1"/>
  <c r="F12" i="3"/>
  <c r="F13" i="3"/>
  <c r="F14" i="3"/>
  <c r="F15" i="3"/>
  <c r="F16" i="3"/>
  <c r="F17" i="3"/>
  <c r="F9" i="3"/>
  <c r="I47" i="3" l="1"/>
  <c r="L36" i="1"/>
  <c r="L41" i="1"/>
  <c r="H35" i="3"/>
  <c r="I48" i="3"/>
  <c r="L45" i="1"/>
  <c r="I40" i="3"/>
  <c r="L32" i="1"/>
  <c r="I12" i="3"/>
  <c r="I36" i="3"/>
  <c r="H34" i="3"/>
  <c r="I11" i="3"/>
  <c r="I13" i="3"/>
  <c r="M15" i="1"/>
  <c r="M11" i="1"/>
  <c r="L15" i="1"/>
  <c r="L11" i="1"/>
  <c r="M14" i="1"/>
  <c r="M10" i="1"/>
  <c r="L14" i="1"/>
  <c r="L10" i="1"/>
  <c r="I45" i="3"/>
  <c r="M26" i="1"/>
  <c r="M22" i="1"/>
  <c r="L26" i="1"/>
  <c r="L22" i="1"/>
  <c r="L19" i="1"/>
  <c r="M25" i="1"/>
  <c r="M21" i="1"/>
  <c r="L25" i="1"/>
  <c r="L21" i="1"/>
  <c r="M24" i="1"/>
  <c r="M20" i="1"/>
  <c r="M9" i="1"/>
  <c r="M17" i="1"/>
  <c r="L12" i="1"/>
  <c r="M12" i="1"/>
  <c r="M19" i="1"/>
  <c r="L27" i="1"/>
  <c r="L40" i="1"/>
  <c r="M47" i="1"/>
  <c r="M49" i="1"/>
  <c r="M48" i="1"/>
  <c r="L47" i="1"/>
  <c r="L49" i="1"/>
  <c r="H15" i="3"/>
  <c r="H29" i="3"/>
  <c r="L17" i="1"/>
  <c r="L24" i="1"/>
  <c r="I35" i="3"/>
  <c r="H45" i="3"/>
  <c r="M34" i="1"/>
  <c r="H9" i="3"/>
  <c r="H16" i="3"/>
  <c r="M43" i="1"/>
  <c r="L13" i="1"/>
  <c r="M13" i="1"/>
  <c r="L20" i="1"/>
  <c r="M23" i="1"/>
  <c r="I41" i="3"/>
  <c r="H41" i="3"/>
  <c r="L9" i="1"/>
  <c r="L16" i="1"/>
  <c r="M16" i="1"/>
  <c r="L23" i="1"/>
  <c r="M27" i="1"/>
  <c r="L44" i="1"/>
  <c r="L30" i="1"/>
  <c r="L34" i="1"/>
  <c r="M29" i="1"/>
  <c r="M33" i="1"/>
  <c r="M37" i="1"/>
  <c r="L42" i="1"/>
  <c r="M42" i="1"/>
  <c r="H39" i="3"/>
  <c r="L31" i="1"/>
  <c r="L35" i="1"/>
  <c r="M30" i="1"/>
  <c r="L39" i="1"/>
  <c r="L43" i="1"/>
  <c r="M39" i="1"/>
  <c r="H48" i="3"/>
  <c r="I39" i="3"/>
  <c r="I42" i="3"/>
  <c r="H17" i="3"/>
  <c r="H12" i="3"/>
  <c r="H42" i="3"/>
  <c r="H47" i="3"/>
  <c r="I37" i="3"/>
  <c r="H44" i="3"/>
  <c r="I43" i="3"/>
  <c r="H40" i="3"/>
  <c r="H14" i="3"/>
  <c r="H36" i="3"/>
  <c r="I44" i="3"/>
  <c r="I49" i="3"/>
  <c r="I32" i="3"/>
  <c r="H49" i="3"/>
  <c r="H43" i="3"/>
  <c r="I31" i="3"/>
  <c r="H20" i="3"/>
  <c r="I14" i="3"/>
  <c r="H33" i="3"/>
  <c r="I30" i="3"/>
  <c r="I34" i="3"/>
  <c r="H32" i="3"/>
  <c r="H37" i="3"/>
  <c r="I29" i="3"/>
  <c r="I33" i="3"/>
  <c r="H31" i="3"/>
  <c r="H10" i="3"/>
  <c r="I17" i="3"/>
  <c r="I10" i="3"/>
  <c r="H13" i="3"/>
  <c r="I16" i="3"/>
  <c r="I23" i="3"/>
  <c r="I24" i="3"/>
  <c r="H26" i="3"/>
  <c r="H27" i="3"/>
  <c r="I20" i="3"/>
  <c r="I21" i="3"/>
  <c r="I27" i="3"/>
  <c r="H25" i="3"/>
  <c r="H22" i="3"/>
  <c r="I19" i="3"/>
  <c r="H21" i="3"/>
  <c r="I22" i="3"/>
  <c r="I26" i="3"/>
  <c r="H24" i="3"/>
  <c r="I25" i="3"/>
  <c r="H23" i="3"/>
  <c r="H19" i="3"/>
  <c r="I9" i="3"/>
  <c r="I15" i="3"/>
</calcChain>
</file>

<file path=xl/sharedStrings.xml><?xml version="1.0" encoding="utf-8"?>
<sst xmlns="http://schemas.openxmlformats.org/spreadsheetml/2006/main" count="126" uniqueCount="48">
  <si>
    <t>TOTAL</t>
  </si>
  <si>
    <t>NIVEL</t>
  </si>
  <si>
    <t>A</t>
  </si>
  <si>
    <t>B</t>
  </si>
  <si>
    <t>C</t>
  </si>
  <si>
    <t>18SC</t>
  </si>
  <si>
    <t>16SD</t>
  </si>
  <si>
    <t>D</t>
  </si>
  <si>
    <t>E</t>
  </si>
  <si>
    <t>2º nivel</t>
  </si>
  <si>
    <t>A1</t>
  </si>
  <si>
    <t>A2</t>
  </si>
  <si>
    <t>C1</t>
  </si>
  <si>
    <t>C2</t>
  </si>
  <si>
    <t>A.P</t>
  </si>
  <si>
    <t>EBEP</t>
  </si>
  <si>
    <t>Ley</t>
  </si>
  <si>
    <t>30/84</t>
  </si>
  <si>
    <t xml:space="preserve">Grupo </t>
  </si>
  <si>
    <t>Sueldo</t>
  </si>
  <si>
    <t>C.Destino</t>
  </si>
  <si>
    <t>C. Específico</t>
  </si>
  <si>
    <t>Destino</t>
  </si>
  <si>
    <t>Complemento Específico</t>
  </si>
  <si>
    <t xml:space="preserve">Complemento </t>
  </si>
  <si>
    <t>D.G. Presupuestos, Financiación y Tesorería</t>
  </si>
  <si>
    <t>Trienios Ordinarios</t>
  </si>
  <si>
    <t>Mensual</t>
  </si>
  <si>
    <t>Pagas Extraordinarias (x2)</t>
  </si>
  <si>
    <t>Anual (x12)</t>
  </si>
  <si>
    <t>Trienios</t>
  </si>
  <si>
    <t/>
  </si>
  <si>
    <t>Retribuciones Mensuales (x12)</t>
  </si>
  <si>
    <t>TOTAL RETRIB. ANUALES</t>
  </si>
  <si>
    <t>* De conformidad con el Acuerdo Administración-Sindicatos de 24/09/1999 (ratificado por Acuerdo de Consejo de Gobierno de 30/11/1999) sobre revisión del sistema retributivo, la referencia al Grupo, en puestos abiertos a más de un grupo, se entenderá a la de mayor cuantía.</t>
  </si>
  <si>
    <r>
      <t xml:space="preserve">C. Específico de Perfeccionamiento Profesional </t>
    </r>
    <r>
      <rPr>
        <sz val="8"/>
        <rFont val="Tahoma"/>
        <family val="2"/>
      </rPr>
      <t>(anual x12)</t>
    </r>
  </si>
  <si>
    <r>
      <t xml:space="preserve">Componente Singular Transitorio </t>
    </r>
    <r>
      <rPr>
        <sz val="8"/>
        <rFont val="Tahoma"/>
        <family val="2"/>
      </rPr>
      <t>(anual x12)</t>
    </r>
  </si>
  <si>
    <r>
      <t>1</t>
    </r>
    <r>
      <rPr>
        <b/>
        <vertAlign val="superscript"/>
        <sz val="8"/>
        <rFont val="Tahoma"/>
        <family val="2"/>
      </rPr>
      <t>er</t>
    </r>
    <r>
      <rPr>
        <b/>
        <sz val="8"/>
        <rFont val="Tahoma"/>
        <family val="2"/>
      </rPr>
      <t xml:space="preserve">  nivel</t>
    </r>
  </si>
  <si>
    <r>
      <t>1</t>
    </r>
    <r>
      <rPr>
        <b/>
        <vertAlign val="superscript"/>
        <sz val="8"/>
        <rFont val="Tahoma"/>
        <family val="2"/>
      </rPr>
      <t>er</t>
    </r>
    <r>
      <rPr>
        <b/>
        <sz val="8"/>
        <rFont val="Tahoma"/>
        <family val="2"/>
      </rPr>
      <t xml:space="preserve"> nivel</t>
    </r>
  </si>
  <si>
    <r>
      <t xml:space="preserve">Trienios Pagas Extra </t>
    </r>
    <r>
      <rPr>
        <sz val="7"/>
        <rFont val="Tahoma"/>
        <family val="2"/>
      </rPr>
      <t>(x2)</t>
    </r>
  </si>
  <si>
    <r>
      <t>(limitado cuantía 1</t>
    </r>
    <r>
      <rPr>
        <vertAlign val="superscript"/>
        <sz val="6"/>
        <rFont val="Tahoma"/>
        <family val="2"/>
      </rPr>
      <t>er</t>
    </r>
    <r>
      <rPr>
        <sz val="6"/>
        <rFont val="Tahoma"/>
        <family val="2"/>
      </rPr>
      <t xml:space="preserve"> nivel)</t>
    </r>
  </si>
  <si>
    <r>
      <t xml:space="preserve">C. Específico de Perfeccionamiento Profesional </t>
    </r>
    <r>
      <rPr>
        <sz val="8"/>
        <rFont val="Tahoma"/>
        <family val="2"/>
      </rPr>
      <t>(mensual)</t>
    </r>
  </si>
  <si>
    <r>
      <t xml:space="preserve">Componente Singular Transitorio </t>
    </r>
    <r>
      <rPr>
        <sz val="8"/>
        <rFont val="Tahoma"/>
        <family val="2"/>
      </rPr>
      <t>(mensual)</t>
    </r>
  </si>
  <si>
    <r>
      <t xml:space="preserve">RETRIBUCIONES MENSUALES FUNCIONARIOS AÑO 2022 </t>
    </r>
    <r>
      <rPr>
        <b/>
        <u/>
        <sz val="11"/>
        <rFont val="Tahoma"/>
        <family val="2"/>
      </rPr>
      <t>(2%)</t>
    </r>
  </si>
  <si>
    <r>
      <t xml:space="preserve">RETRIBUCIONES ANUALES FUNCIONARIOS AÑO 2022 </t>
    </r>
    <r>
      <rPr>
        <b/>
        <u/>
        <sz val="11"/>
        <rFont val="Tahoma"/>
        <family val="2"/>
      </rPr>
      <t>(2%)</t>
    </r>
  </si>
  <si>
    <t>Fondo adicionales Anual</t>
  </si>
  <si>
    <t>Junio-Diciembre</t>
  </si>
  <si>
    <t>Importes incluidos en la Ley 22/2021, de 28 de diciembre, y en el Acuerdo de Consejo de Gobierno de 9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</si>
</sst>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s_-;\-* #,##0\ _P_t_s_-;_-* &quot;-&quot;\ _P_t_s_-;_-@_-"/>
    <numFmt numFmtId="165" formatCode="#,##0.00\ \ "/>
    <numFmt numFmtId="166" formatCode="#,##0.00\ \ \ "/>
    <numFmt numFmtId="167" formatCode="#,##0.00\ "/>
    <numFmt numFmtId="168" formatCode="#,##0.0000"/>
    <numFmt numFmtId="173" formatCode="0.0000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vertAlign val="superscript"/>
      <sz val="8"/>
      <name val="Tahoma"/>
      <family val="2"/>
    </font>
    <font>
      <sz val="6"/>
      <name val="Tahoma"/>
      <family val="2"/>
    </font>
    <font>
      <vertAlign val="superscript"/>
      <sz val="6"/>
      <name val="Tahoma"/>
      <family val="2"/>
    </font>
    <font>
      <b/>
      <sz val="10"/>
      <color indexed="10"/>
      <name val="Tahoma"/>
      <family val="2"/>
    </font>
    <font>
      <b/>
      <u/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36">
    <xf numFmtId="0" fontId="0" fillId="0" borderId="0" xfId="0"/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1" xfId="1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4" fillId="0" borderId="0" xfId="0" quotePrefix="1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167" fontId="3" fillId="0" borderId="0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3" fillId="0" borderId="0" xfId="2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4" fontId="9" fillId="0" borderId="0" xfId="0" applyNumberFormat="1" applyFont="1" applyBorder="1" applyAlignment="1" applyProtection="1">
      <alignment horizontal="right" indent="1"/>
    </xf>
    <xf numFmtId="4" fontId="9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0" fontId="3" fillId="0" borderId="0" xfId="0" quotePrefix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Fill="1" applyProtection="1"/>
    <xf numFmtId="168" fontId="5" fillId="0" borderId="0" xfId="0" applyNumberFormat="1" applyFont="1" applyProtection="1"/>
    <xf numFmtId="0" fontId="9" fillId="0" borderId="0" xfId="0" applyFont="1" applyFill="1" applyAlignment="1" applyProtection="1">
      <alignment vertical="center"/>
    </xf>
    <xf numFmtId="4" fontId="11" fillId="0" borderId="0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>
      <alignment vertical="center"/>
    </xf>
    <xf numFmtId="4" fontId="9" fillId="0" borderId="0" xfId="0" applyNumberFormat="1" applyFont="1" applyFill="1" applyBorder="1" applyAlignment="1" applyProtection="1">
      <alignment horizontal="right" vertical="center" indent="1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>
      <protection locked="0"/>
    </xf>
    <xf numFmtId="4" fontId="5" fillId="0" borderId="0" xfId="0" applyNumberFormat="1" applyFont="1" applyProtection="1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/>
    </xf>
    <xf numFmtId="4" fontId="5" fillId="0" borderId="0" xfId="0" applyNumberFormat="1" applyFont="1" applyFill="1" applyBorder="1" applyProtection="1"/>
    <xf numFmtId="0" fontId="10" fillId="2" borderId="0" xfId="0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horizontal="right" vertical="center"/>
    </xf>
    <xf numFmtId="4" fontId="3" fillId="2" borderId="0" xfId="0" applyNumberFormat="1" applyFont="1" applyFill="1" applyBorder="1" applyAlignment="1" applyProtection="1">
      <alignment horizontal="right" vertical="center" indent="1"/>
    </xf>
    <xf numFmtId="4" fontId="11" fillId="2" borderId="0" xfId="0" applyNumberFormat="1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horizontal="center" vertical="center"/>
    </xf>
    <xf numFmtId="4" fontId="3" fillId="0" borderId="1" xfId="2" applyNumberFormat="1" applyFont="1" applyFill="1" applyBorder="1" applyAlignment="1" applyProtection="1">
      <alignment vertical="center"/>
      <protection locked="0"/>
    </xf>
    <xf numFmtId="4" fontId="3" fillId="0" borderId="0" xfId="2" applyNumberFormat="1" applyFont="1" applyFill="1" applyBorder="1" applyAlignment="1" applyProtection="1">
      <alignment vertical="center"/>
      <protection locked="0"/>
    </xf>
    <xf numFmtId="4" fontId="3" fillId="0" borderId="0" xfId="1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horizontal="center" vertical="center"/>
    </xf>
    <xf numFmtId="4" fontId="11" fillId="0" borderId="4" xfId="0" applyNumberFormat="1" applyFont="1" applyFill="1" applyBorder="1" applyAlignment="1" applyProtection="1">
      <alignment vertical="center"/>
    </xf>
    <xf numFmtId="4" fontId="11" fillId="0" borderId="5" xfId="0" applyNumberFormat="1" applyFont="1" applyFill="1" applyBorder="1" applyAlignment="1" applyProtection="1">
      <alignment vertical="center"/>
    </xf>
    <xf numFmtId="4" fontId="11" fillId="0" borderId="6" xfId="0" applyNumberFormat="1" applyFont="1" applyFill="1" applyBorder="1" applyAlignment="1" applyProtection="1">
      <alignment vertical="center"/>
    </xf>
    <xf numFmtId="4" fontId="11" fillId="0" borderId="7" xfId="0" applyNumberFormat="1" applyFont="1" applyFill="1" applyBorder="1" applyAlignment="1" applyProtection="1">
      <alignment vertical="center"/>
    </xf>
    <xf numFmtId="4" fontId="11" fillId="0" borderId="8" xfId="0" applyNumberFormat="1" applyFont="1" applyFill="1" applyBorder="1" applyAlignment="1" applyProtection="1">
      <alignment vertical="center"/>
    </xf>
    <xf numFmtId="4" fontId="3" fillId="0" borderId="9" xfId="0" applyNumberFormat="1" applyFont="1" applyFill="1" applyBorder="1" applyAlignment="1" applyProtection="1">
      <alignment vertical="center"/>
      <protection locked="0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4" fontId="3" fillId="0" borderId="11" xfId="0" applyNumberFormat="1" applyFont="1" applyFill="1" applyBorder="1" applyAlignment="1" applyProtection="1">
      <alignment vertical="center"/>
      <protection locked="0"/>
    </xf>
    <xf numFmtId="4" fontId="3" fillId="0" borderId="12" xfId="2" applyNumberFormat="1" applyFont="1" applyFill="1" applyBorder="1" applyAlignment="1" applyProtection="1">
      <alignment vertical="center"/>
      <protection locked="0"/>
    </xf>
    <xf numFmtId="4" fontId="3" fillId="0" borderId="13" xfId="2" applyNumberFormat="1" applyFont="1" applyFill="1" applyBorder="1" applyAlignment="1" applyProtection="1">
      <alignment vertical="center"/>
      <protection locked="0"/>
    </xf>
    <xf numFmtId="4" fontId="3" fillId="0" borderId="14" xfId="2" applyNumberFormat="1" applyFont="1" applyFill="1" applyBorder="1" applyAlignment="1" applyProtection="1">
      <alignment vertical="center"/>
      <protection locked="0"/>
    </xf>
    <xf numFmtId="4" fontId="9" fillId="0" borderId="15" xfId="0" applyNumberFormat="1" applyFont="1" applyBorder="1" applyAlignment="1" applyProtection="1">
      <alignment horizontal="right" indent="1"/>
      <protection locked="0"/>
    </xf>
    <xf numFmtId="4" fontId="9" fillId="0" borderId="8" xfId="0" applyNumberFormat="1" applyFont="1" applyBorder="1" applyAlignment="1" applyProtection="1">
      <alignment horizontal="right" indent="1"/>
      <protection locked="0"/>
    </xf>
    <xf numFmtId="4" fontId="9" fillId="0" borderId="16" xfId="0" applyNumberFormat="1" applyFont="1" applyBorder="1" applyAlignment="1" applyProtection="1">
      <alignment horizontal="right" indent="1"/>
      <protection locked="0"/>
    </xf>
    <xf numFmtId="4" fontId="9" fillId="0" borderId="17" xfId="0" applyNumberFormat="1" applyFont="1" applyBorder="1" applyAlignment="1" applyProtection="1">
      <alignment horizontal="right" indent="1"/>
      <protection locked="0"/>
    </xf>
    <xf numFmtId="4" fontId="9" fillId="0" borderId="7" xfId="0" applyNumberFormat="1" applyFont="1" applyFill="1" applyBorder="1" applyAlignment="1" applyProtection="1">
      <alignment horizontal="right" vertical="center" indent="1"/>
      <protection locked="0"/>
    </xf>
    <xf numFmtId="4" fontId="9" fillId="0" borderId="15" xfId="0" applyNumberFormat="1" applyFont="1" applyFill="1" applyBorder="1" applyAlignment="1" applyProtection="1">
      <alignment horizontal="right" vertical="center" indent="1"/>
      <protection locked="0"/>
    </xf>
    <xf numFmtId="4" fontId="9" fillId="0" borderId="8" xfId="0" applyNumberFormat="1" applyFont="1" applyFill="1" applyBorder="1" applyAlignment="1" applyProtection="1">
      <alignment horizontal="right" vertical="center" indent="1"/>
      <protection locked="0"/>
    </xf>
    <xf numFmtId="4" fontId="9" fillId="0" borderId="9" xfId="0" applyNumberFormat="1" applyFont="1" applyFill="1" applyBorder="1" applyAlignment="1" applyProtection="1">
      <alignment horizontal="right" vertical="center" indent="1"/>
      <protection locked="0"/>
    </xf>
    <xf numFmtId="4" fontId="9" fillId="0" borderId="10" xfId="0" applyNumberFormat="1" applyFont="1" applyFill="1" applyBorder="1" applyAlignment="1" applyProtection="1">
      <alignment horizontal="right" vertical="center" indent="1"/>
      <protection locked="0"/>
    </xf>
    <xf numFmtId="4" fontId="9" fillId="0" borderId="11" xfId="0" applyNumberFormat="1" applyFont="1" applyFill="1" applyBorder="1" applyAlignment="1" applyProtection="1">
      <alignment horizontal="right" vertical="center" indent="1"/>
      <protection locked="0"/>
    </xf>
    <xf numFmtId="166" fontId="7" fillId="0" borderId="0" xfId="0" applyNumberFormat="1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3" fillId="0" borderId="13" xfId="1" applyNumberFormat="1" applyFont="1" applyFill="1" applyBorder="1" applyAlignment="1" applyProtection="1">
      <alignment vertical="center"/>
      <protection locked="0"/>
    </xf>
    <xf numFmtId="4" fontId="3" fillId="0" borderId="14" xfId="1" applyNumberFormat="1" applyFont="1" applyFill="1" applyBorder="1" applyAlignment="1" applyProtection="1">
      <alignment vertical="center"/>
      <protection locked="0"/>
    </xf>
    <xf numFmtId="4" fontId="9" fillId="0" borderId="7" xfId="0" applyNumberFormat="1" applyFont="1" applyBorder="1" applyAlignment="1" applyProtection="1">
      <alignment horizontal="right" indent="1"/>
    </xf>
    <xf numFmtId="4" fontId="9" fillId="0" borderId="15" xfId="0" applyNumberFormat="1" applyFont="1" applyBorder="1" applyAlignment="1" applyProtection="1">
      <alignment horizontal="right" indent="1"/>
    </xf>
    <xf numFmtId="4" fontId="9" fillId="0" borderId="8" xfId="0" applyNumberFormat="1" applyFont="1" applyBorder="1" applyAlignment="1" applyProtection="1">
      <alignment horizontal="right" indent="1"/>
    </xf>
    <xf numFmtId="4" fontId="9" fillId="0" borderId="19" xfId="0" applyNumberFormat="1" applyFont="1" applyBorder="1" applyAlignment="1" applyProtection="1">
      <alignment horizontal="right" indent="1"/>
    </xf>
    <xf numFmtId="4" fontId="9" fillId="0" borderId="16" xfId="0" applyNumberFormat="1" applyFont="1" applyBorder="1" applyAlignment="1" applyProtection="1">
      <alignment horizontal="right" indent="1"/>
    </xf>
    <xf numFmtId="4" fontId="9" fillId="0" borderId="17" xfId="0" applyNumberFormat="1" applyFont="1" applyBorder="1" applyAlignment="1" applyProtection="1">
      <alignment horizontal="right" indent="1"/>
    </xf>
    <xf numFmtId="4" fontId="9" fillId="0" borderId="4" xfId="0" applyNumberFormat="1" applyFont="1" applyFill="1" applyBorder="1" applyAlignment="1" applyProtection="1">
      <alignment horizontal="right" vertical="center" indent="1"/>
    </xf>
    <xf numFmtId="4" fontId="9" fillId="0" borderId="5" xfId="0" applyNumberFormat="1" applyFont="1" applyFill="1" applyBorder="1" applyAlignment="1" applyProtection="1">
      <alignment horizontal="right" vertical="center" indent="1"/>
    </xf>
    <xf numFmtId="4" fontId="9" fillId="0" borderId="6" xfId="0" applyNumberFormat="1" applyFont="1" applyFill="1" applyBorder="1" applyAlignment="1" applyProtection="1">
      <alignment horizontal="right" vertical="center" indent="1"/>
    </xf>
    <xf numFmtId="4" fontId="3" fillId="0" borderId="20" xfId="0" applyNumberFormat="1" applyFont="1" applyBorder="1" applyAlignment="1" applyProtection="1">
      <alignment horizontal="right" vertical="center" indent="1"/>
    </xf>
    <xf numFmtId="4" fontId="3" fillId="0" borderId="21" xfId="0" applyNumberFormat="1" applyFont="1" applyBorder="1" applyAlignment="1" applyProtection="1">
      <alignment horizontal="right" vertical="center" indent="1"/>
    </xf>
    <xf numFmtId="4" fontId="3" fillId="0" borderId="22" xfId="0" applyNumberFormat="1" applyFont="1" applyBorder="1" applyAlignment="1" applyProtection="1">
      <alignment horizontal="right" vertical="center" indent="1"/>
    </xf>
    <xf numFmtId="4" fontId="3" fillId="0" borderId="12" xfId="0" applyNumberFormat="1" applyFont="1" applyFill="1" applyBorder="1" applyAlignment="1" applyProtection="1">
      <alignment horizontal="right" vertical="center" indent="1"/>
    </xf>
    <xf numFmtId="4" fontId="3" fillId="0" borderId="13" xfId="0" applyNumberFormat="1" applyFont="1" applyFill="1" applyBorder="1" applyAlignment="1" applyProtection="1">
      <alignment horizontal="right" vertical="center" indent="1"/>
    </xf>
    <xf numFmtId="4" fontId="3" fillId="0" borderId="14" xfId="0" applyNumberFormat="1" applyFont="1" applyFill="1" applyBorder="1" applyAlignment="1" applyProtection="1">
      <alignment horizontal="right" vertical="center" indent="1"/>
    </xf>
    <xf numFmtId="4" fontId="3" fillId="0" borderId="9" xfId="0" applyNumberFormat="1" applyFont="1" applyFill="1" applyBorder="1" applyAlignment="1" applyProtection="1">
      <alignment horizontal="right" vertical="center" indent="1"/>
    </xf>
    <xf numFmtId="4" fontId="3" fillId="0" borderId="10" xfId="0" applyNumberFormat="1" applyFont="1" applyFill="1" applyBorder="1" applyAlignment="1" applyProtection="1">
      <alignment horizontal="right" vertical="center" indent="1"/>
    </xf>
    <xf numFmtId="4" fontId="3" fillId="0" borderId="11" xfId="0" applyNumberFormat="1" applyFont="1" applyFill="1" applyBorder="1" applyAlignment="1" applyProtection="1">
      <alignment horizontal="right" vertical="center" indent="1"/>
    </xf>
    <xf numFmtId="4" fontId="11" fillId="0" borderId="4" xfId="0" applyNumberFormat="1" applyFont="1" applyFill="1" applyBorder="1" applyAlignment="1" applyProtection="1">
      <alignment horizontal="right" vertical="center" indent="1"/>
    </xf>
    <xf numFmtId="4" fontId="11" fillId="0" borderId="5" xfId="0" applyNumberFormat="1" applyFont="1" applyFill="1" applyBorder="1" applyAlignment="1" applyProtection="1">
      <alignment horizontal="right" vertical="center" indent="1"/>
    </xf>
    <xf numFmtId="4" fontId="11" fillId="0" borderId="6" xfId="0" applyNumberFormat="1" applyFont="1" applyFill="1" applyBorder="1" applyAlignment="1" applyProtection="1">
      <alignment horizontal="right" vertical="center" indent="1"/>
    </xf>
    <xf numFmtId="3" fontId="11" fillId="0" borderId="4" xfId="0" applyNumberFormat="1" applyFont="1" applyBorder="1" applyAlignment="1" applyProtection="1">
      <alignment horizontal="center" vertical="center"/>
    </xf>
    <xf numFmtId="3" fontId="11" fillId="0" borderId="5" xfId="0" applyNumberFormat="1" applyFont="1" applyBorder="1" applyAlignment="1" applyProtection="1">
      <alignment horizontal="center" vertical="center"/>
    </xf>
    <xf numFmtId="3" fontId="11" fillId="0" borderId="6" xfId="0" applyNumberFormat="1" applyFont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horizontal="center"/>
    </xf>
    <xf numFmtId="0" fontId="4" fillId="0" borderId="28" xfId="0" applyFont="1" applyFill="1" applyBorder="1" applyAlignment="1" applyProtection="1">
      <alignment horizontal="center"/>
    </xf>
    <xf numFmtId="4" fontId="3" fillId="0" borderId="31" xfId="2" applyNumberFormat="1" applyFont="1" applyFill="1" applyBorder="1" applyAlignment="1" applyProtection="1">
      <alignment vertical="center"/>
      <protection locked="0"/>
    </xf>
    <xf numFmtId="0" fontId="15" fillId="0" borderId="0" xfId="0" applyFont="1" applyProtection="1"/>
    <xf numFmtId="0" fontId="4" fillId="0" borderId="32" xfId="0" applyFont="1" applyFill="1" applyBorder="1" applyAlignment="1" applyProtection="1">
      <alignment horizontal="center"/>
    </xf>
    <xf numFmtId="4" fontId="3" fillId="0" borderId="33" xfId="2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/>
    </xf>
    <xf numFmtId="4" fontId="5" fillId="0" borderId="48" xfId="0" applyNumberFormat="1" applyFont="1" applyFill="1" applyBorder="1" applyProtection="1"/>
    <xf numFmtId="4" fontId="5" fillId="0" borderId="49" xfId="0" applyNumberFormat="1" applyFont="1" applyFill="1" applyBorder="1" applyProtection="1"/>
    <xf numFmtId="0" fontId="7" fillId="5" borderId="41" xfId="0" applyFont="1" applyFill="1" applyBorder="1" applyAlignment="1" applyProtection="1">
      <alignment horizontal="center" vertical="center"/>
    </xf>
    <xf numFmtId="0" fontId="13" fillId="5" borderId="42" xfId="0" quotePrefix="1" applyFont="1" applyFill="1" applyBorder="1" applyAlignment="1" applyProtection="1">
      <alignment horizontal="center" vertical="center" wrapText="1"/>
    </xf>
    <xf numFmtId="0" fontId="7" fillId="5" borderId="43" xfId="0" quotePrefix="1" applyFont="1" applyFill="1" applyBorder="1" applyAlignment="1" applyProtection="1">
      <alignment horizontal="center" vertical="center"/>
    </xf>
    <xf numFmtId="0" fontId="7" fillId="5" borderId="44" xfId="0" applyNumberFormat="1" applyFont="1" applyFill="1" applyBorder="1" applyAlignment="1" applyProtection="1">
      <alignment horizontal="center" vertical="center"/>
    </xf>
    <xf numFmtId="0" fontId="3" fillId="5" borderId="34" xfId="0" applyFont="1" applyFill="1" applyBorder="1" applyProtection="1"/>
    <xf numFmtId="0" fontId="3" fillId="5" borderId="35" xfId="0" applyFont="1" applyFill="1" applyBorder="1" applyAlignment="1" applyProtection="1">
      <alignment horizontal="center" vertical="center"/>
    </xf>
    <xf numFmtId="0" fontId="11" fillId="5" borderId="36" xfId="0" quotePrefix="1" applyFont="1" applyFill="1" applyBorder="1" applyAlignment="1" applyProtection="1">
      <alignment horizontal="center" vertical="center"/>
    </xf>
    <xf numFmtId="0" fontId="11" fillId="5" borderId="36" xfId="0" applyFont="1" applyFill="1" applyBorder="1" applyAlignment="1" applyProtection="1">
      <alignment horizontal="center" vertical="center"/>
    </xf>
    <xf numFmtId="0" fontId="3" fillId="5" borderId="37" xfId="0" applyFont="1" applyFill="1" applyBorder="1" applyAlignment="1" applyProtection="1">
      <alignment horizontal="center" vertical="center"/>
    </xf>
    <xf numFmtId="0" fontId="3" fillId="5" borderId="38" xfId="0" applyFont="1" applyFill="1" applyBorder="1" applyAlignment="1" applyProtection="1">
      <alignment horizontal="center" vertical="center"/>
    </xf>
    <xf numFmtId="0" fontId="3" fillId="5" borderId="39" xfId="0" applyFont="1" applyFill="1" applyBorder="1" applyAlignment="1" applyProtection="1">
      <alignment horizontal="center" vertical="center"/>
    </xf>
    <xf numFmtId="0" fontId="3" fillId="5" borderId="40" xfId="0" applyFont="1" applyFill="1" applyBorder="1" applyAlignment="1" applyProtection="1">
      <alignment horizontal="center" vertical="center"/>
    </xf>
    <xf numFmtId="0" fontId="11" fillId="5" borderId="32" xfId="0" applyFont="1" applyFill="1" applyBorder="1" applyAlignment="1" applyProtection="1">
      <alignment horizontal="center" vertical="center"/>
    </xf>
    <xf numFmtId="4" fontId="3" fillId="4" borderId="13" xfId="2" applyNumberFormat="1" applyFont="1" applyFill="1" applyBorder="1" applyAlignment="1" applyProtection="1">
      <alignment vertical="center"/>
      <protection locked="0"/>
    </xf>
    <xf numFmtId="4" fontId="3" fillId="4" borderId="13" xfId="1" applyNumberFormat="1" applyFont="1" applyFill="1" applyBorder="1" applyAlignment="1" applyProtection="1">
      <alignment vertical="center"/>
      <protection locked="0"/>
    </xf>
    <xf numFmtId="4" fontId="3" fillId="4" borderId="10" xfId="0" applyNumberFormat="1" applyFont="1" applyFill="1" applyBorder="1" applyAlignment="1" applyProtection="1">
      <alignment vertical="center"/>
      <protection locked="0"/>
    </xf>
    <xf numFmtId="4" fontId="11" fillId="4" borderId="5" xfId="0" applyNumberFormat="1" applyFont="1" applyFill="1" applyBorder="1" applyAlignment="1" applyProtection="1">
      <alignment vertical="center"/>
    </xf>
    <xf numFmtId="0" fontId="11" fillId="4" borderId="5" xfId="0" applyFont="1" applyFill="1" applyBorder="1" applyAlignment="1" applyProtection="1">
      <alignment horizontal="center" vertical="center"/>
    </xf>
    <xf numFmtId="4" fontId="3" fillId="3" borderId="13" xfId="2" applyNumberFormat="1" applyFont="1" applyFill="1" applyBorder="1" applyAlignment="1" applyProtection="1">
      <alignment vertical="center"/>
      <protection locked="0"/>
    </xf>
    <xf numFmtId="4" fontId="3" fillId="3" borderId="10" xfId="0" applyNumberFormat="1" applyFont="1" applyFill="1" applyBorder="1" applyAlignment="1" applyProtection="1">
      <alignment vertical="center"/>
      <protection locked="0"/>
    </xf>
    <xf numFmtId="0" fontId="4" fillId="4" borderId="5" xfId="0" applyFont="1" applyFill="1" applyBorder="1" applyAlignment="1" applyProtection="1">
      <alignment horizontal="center"/>
    </xf>
    <xf numFmtId="4" fontId="9" fillId="4" borderId="15" xfId="0" applyNumberFormat="1" applyFont="1" applyFill="1" applyBorder="1" applyAlignment="1" applyProtection="1">
      <alignment horizontal="right" indent="1"/>
      <protection locked="0"/>
    </xf>
    <xf numFmtId="4" fontId="9" fillId="4" borderId="16" xfId="0" applyNumberFormat="1" applyFont="1" applyFill="1" applyBorder="1" applyAlignment="1" applyProtection="1">
      <alignment horizontal="right" indent="1"/>
      <protection locked="0"/>
    </xf>
    <xf numFmtId="4" fontId="9" fillId="4" borderId="15" xfId="0" applyNumberFormat="1" applyFont="1" applyFill="1" applyBorder="1" applyAlignment="1" applyProtection="1">
      <alignment horizontal="right" vertical="center" indent="1"/>
      <protection locked="0"/>
    </xf>
    <xf numFmtId="4" fontId="9" fillId="4" borderId="10" xfId="0" applyNumberFormat="1" applyFont="1" applyFill="1" applyBorder="1" applyAlignment="1" applyProtection="1">
      <alignment horizontal="right" vertical="center" indent="1"/>
      <protection locked="0"/>
    </xf>
    <xf numFmtId="4" fontId="11" fillId="4" borderId="15" xfId="0" applyNumberFormat="1" applyFont="1" applyFill="1" applyBorder="1" applyAlignment="1" applyProtection="1">
      <alignment vertical="center"/>
    </xf>
    <xf numFmtId="0" fontId="4" fillId="4" borderId="25" xfId="0" applyFont="1" applyFill="1" applyBorder="1" applyAlignment="1" applyProtection="1">
      <alignment horizontal="center"/>
    </xf>
    <xf numFmtId="0" fontId="4" fillId="4" borderId="26" xfId="0" applyFont="1" applyFill="1" applyBorder="1" applyAlignment="1" applyProtection="1">
      <alignment horizontal="center"/>
    </xf>
    <xf numFmtId="4" fontId="9" fillId="4" borderId="15" xfId="0" applyNumberFormat="1" applyFont="1" applyFill="1" applyBorder="1" applyAlignment="1" applyProtection="1">
      <alignment horizontal="right" indent="1"/>
    </xf>
    <xf numFmtId="4" fontId="9" fillId="4" borderId="16" xfId="0" applyNumberFormat="1" applyFont="1" applyFill="1" applyBorder="1" applyAlignment="1" applyProtection="1">
      <alignment horizontal="right" indent="1"/>
    </xf>
    <xf numFmtId="4" fontId="9" fillId="4" borderId="5" xfId="0" applyNumberFormat="1" applyFont="1" applyFill="1" applyBorder="1" applyAlignment="1" applyProtection="1">
      <alignment horizontal="right" vertical="center" indent="1"/>
    </xf>
    <xf numFmtId="3" fontId="11" fillId="4" borderId="5" xfId="0" applyNumberFormat="1" applyFont="1" applyFill="1" applyBorder="1" applyAlignment="1" applyProtection="1">
      <alignment horizontal="center" vertical="center"/>
    </xf>
    <xf numFmtId="4" fontId="3" fillId="4" borderId="21" xfId="0" applyNumberFormat="1" applyFont="1" applyFill="1" applyBorder="1" applyAlignment="1" applyProtection="1">
      <alignment horizontal="right" vertical="center" indent="1"/>
    </xf>
    <xf numFmtId="4" fontId="3" fillId="4" borderId="13" xfId="0" applyNumberFormat="1" applyFont="1" applyFill="1" applyBorder="1" applyAlignment="1" applyProtection="1">
      <alignment horizontal="right" vertical="center" indent="1"/>
    </xf>
    <xf numFmtId="4" fontId="3" fillId="4" borderId="10" xfId="0" applyNumberFormat="1" applyFont="1" applyFill="1" applyBorder="1" applyAlignment="1" applyProtection="1">
      <alignment horizontal="right" vertical="center" indent="1"/>
    </xf>
    <xf numFmtId="4" fontId="11" fillId="4" borderId="5" xfId="0" applyNumberFormat="1" applyFont="1" applyFill="1" applyBorder="1" applyAlignment="1" applyProtection="1">
      <alignment horizontal="right" vertical="center" indent="1"/>
    </xf>
    <xf numFmtId="0" fontId="9" fillId="5" borderId="29" xfId="0" applyFont="1" applyFill="1" applyBorder="1" applyAlignment="1" applyProtection="1">
      <alignment horizontal="center" vertical="center"/>
    </xf>
    <xf numFmtId="0" fontId="9" fillId="5" borderId="30" xfId="0" quotePrefix="1" applyFont="1" applyFill="1" applyBorder="1" applyAlignment="1" applyProtection="1">
      <alignment horizontal="center" vertical="center"/>
    </xf>
    <xf numFmtId="0" fontId="9" fillId="5" borderId="34" xfId="0" applyFont="1" applyFill="1" applyBorder="1" applyProtection="1"/>
    <xf numFmtId="0" fontId="9" fillId="5" borderId="35" xfId="0" applyFont="1" applyFill="1" applyBorder="1" applyAlignment="1" applyProtection="1">
      <alignment horizontal="center" vertical="center"/>
    </xf>
    <xf numFmtId="0" fontId="9" fillId="5" borderId="34" xfId="0" applyFont="1" applyFill="1" applyBorder="1" applyAlignment="1" applyProtection="1">
      <alignment horizontal="center" vertical="center"/>
    </xf>
    <xf numFmtId="0" fontId="7" fillId="5" borderId="36" xfId="0" quotePrefix="1" applyFont="1" applyFill="1" applyBorder="1" applyAlignment="1" applyProtection="1">
      <alignment horizontal="center" vertical="center"/>
    </xf>
    <xf numFmtId="0" fontId="7" fillId="5" borderId="36" xfId="0" applyFont="1" applyFill="1" applyBorder="1" applyAlignment="1" applyProtection="1">
      <alignment horizontal="center" vertical="center"/>
    </xf>
    <xf numFmtId="0" fontId="9" fillId="5" borderId="37" xfId="0" applyFont="1" applyFill="1" applyBorder="1" applyAlignment="1" applyProtection="1">
      <alignment horizontal="center" vertical="center"/>
    </xf>
    <xf numFmtId="0" fontId="9" fillId="5" borderId="38" xfId="0" applyFont="1" applyFill="1" applyBorder="1" applyAlignment="1" applyProtection="1">
      <alignment horizontal="center" vertical="center"/>
    </xf>
    <xf numFmtId="0" fontId="9" fillId="5" borderId="45" xfId="0" applyFont="1" applyFill="1" applyBorder="1" applyAlignment="1" applyProtection="1">
      <alignment horizontal="center" vertical="center"/>
    </xf>
    <xf numFmtId="0" fontId="9" fillId="5" borderId="46" xfId="0" applyFont="1" applyFill="1" applyBorder="1" applyAlignment="1" applyProtection="1">
      <alignment horizontal="center" vertical="center"/>
    </xf>
    <xf numFmtId="0" fontId="7" fillId="5" borderId="32" xfId="0" applyFont="1" applyFill="1" applyBorder="1" applyAlignment="1" applyProtection="1">
      <alignment horizontal="center" vertical="center"/>
    </xf>
    <xf numFmtId="4" fontId="7" fillId="5" borderId="18" xfId="0" applyNumberFormat="1" applyFont="1" applyFill="1" applyBorder="1" applyAlignment="1" applyProtection="1">
      <alignment horizontal="center" vertical="center"/>
    </xf>
    <xf numFmtId="173" fontId="5" fillId="0" borderId="0" xfId="0" applyNumberFormat="1" applyFont="1" applyProtection="1"/>
    <xf numFmtId="0" fontId="9" fillId="5" borderId="47" xfId="0" applyFont="1" applyFill="1" applyBorder="1" applyAlignment="1" applyProtection="1">
      <alignment wrapText="1"/>
    </xf>
    <xf numFmtId="0" fontId="3" fillId="0" borderId="0" xfId="0" quotePrefix="1" applyFont="1" applyBorder="1" applyAlignment="1" applyProtection="1">
      <alignment horizontal="justify" vertical="center" wrapText="1"/>
    </xf>
    <xf numFmtId="4" fontId="3" fillId="0" borderId="29" xfId="0" applyNumberFormat="1" applyFont="1" applyFill="1" applyBorder="1" applyAlignment="1" applyProtection="1">
      <alignment horizontal="right" vertical="center"/>
      <protection locked="0"/>
    </xf>
    <xf numFmtId="4" fontId="3" fillId="0" borderId="34" xfId="0" applyNumberFormat="1" applyFont="1" applyFill="1" applyBorder="1" applyAlignment="1" applyProtection="1">
      <alignment horizontal="right" vertical="center"/>
      <protection locked="0"/>
    </xf>
    <xf numFmtId="4" fontId="3" fillId="0" borderId="37" xfId="0" applyNumberFormat="1" applyFont="1" applyFill="1" applyBorder="1" applyAlignment="1" applyProtection="1">
      <alignment horizontal="right" vertical="center"/>
      <protection locked="0"/>
    </xf>
    <xf numFmtId="0" fontId="7" fillId="5" borderId="69" xfId="0" quotePrefix="1" applyFont="1" applyFill="1" applyBorder="1" applyAlignment="1" applyProtection="1">
      <alignment horizontal="center" vertical="center" wrapText="1"/>
    </xf>
    <xf numFmtId="0" fontId="7" fillId="5" borderId="70" xfId="0" quotePrefix="1" applyFont="1" applyFill="1" applyBorder="1" applyAlignment="1" applyProtection="1">
      <alignment horizontal="center" vertical="center" wrapText="1"/>
    </xf>
    <xf numFmtId="4" fontId="7" fillId="5" borderId="69" xfId="0" applyNumberFormat="1" applyFont="1" applyFill="1" applyBorder="1" applyAlignment="1" applyProtection="1">
      <alignment horizontal="center" vertical="center"/>
    </xf>
    <xf numFmtId="4" fontId="7" fillId="5" borderId="70" xfId="0" applyNumberFormat="1" applyFont="1" applyFill="1" applyBorder="1" applyAlignment="1" applyProtection="1">
      <alignment horizontal="center" vertical="center"/>
    </xf>
    <xf numFmtId="0" fontId="7" fillId="5" borderId="18" xfId="0" quotePrefix="1" applyNumberFormat="1" applyFont="1" applyFill="1" applyBorder="1" applyAlignment="1" applyProtection="1">
      <alignment horizontal="center" vertical="center" wrapText="1"/>
    </xf>
    <xf numFmtId="0" fontId="7" fillId="5" borderId="32" xfId="0" quotePrefix="1" applyNumberFormat="1" applyFont="1" applyFill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7" fillId="5" borderId="50" xfId="0" quotePrefix="1" applyFont="1" applyFill="1" applyBorder="1" applyAlignment="1" applyProtection="1">
      <alignment horizontal="center" vertical="center" wrapText="1"/>
    </xf>
    <xf numFmtId="0" fontId="7" fillId="5" borderId="51" xfId="0" quotePrefix="1" applyFont="1" applyFill="1" applyBorder="1" applyAlignment="1" applyProtection="1">
      <alignment horizontal="center" vertical="center" wrapText="1"/>
    </xf>
    <xf numFmtId="0" fontId="7" fillId="5" borderId="52" xfId="0" quotePrefix="1" applyFont="1" applyFill="1" applyBorder="1" applyAlignment="1" applyProtection="1">
      <alignment horizontal="center" vertical="center"/>
    </xf>
    <xf numFmtId="0" fontId="7" fillId="5" borderId="37" xfId="0" quotePrefix="1" applyFont="1" applyFill="1" applyBorder="1" applyAlignment="1" applyProtection="1">
      <alignment horizontal="center" vertical="center"/>
    </xf>
    <xf numFmtId="0" fontId="7" fillId="5" borderId="53" xfId="0" applyFont="1" applyFill="1" applyBorder="1" applyAlignment="1" applyProtection="1">
      <alignment horizontal="center" vertical="center"/>
    </xf>
    <xf numFmtId="0" fontId="7" fillId="5" borderId="42" xfId="0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32" xfId="0" applyFont="1" applyFill="1" applyBorder="1" applyAlignment="1" applyProtection="1">
      <alignment horizontal="center" vertical="center"/>
    </xf>
    <xf numFmtId="0" fontId="6" fillId="5" borderId="67" xfId="0" quotePrefix="1" applyFont="1" applyFill="1" applyBorder="1" applyAlignment="1" applyProtection="1">
      <alignment horizontal="center" vertical="center"/>
    </xf>
    <xf numFmtId="0" fontId="6" fillId="5" borderId="31" xfId="0" quotePrefix="1" applyFont="1" applyFill="1" applyBorder="1" applyAlignment="1" applyProtection="1">
      <alignment horizontal="center" vertical="center"/>
    </xf>
    <xf numFmtId="0" fontId="6" fillId="5" borderId="68" xfId="0" quotePrefix="1" applyFont="1" applyFill="1" applyBorder="1" applyAlignment="1" applyProtection="1">
      <alignment horizontal="center" vertical="center"/>
    </xf>
    <xf numFmtId="0" fontId="3" fillId="0" borderId="67" xfId="0" quotePrefix="1" applyFont="1" applyFill="1" applyBorder="1" applyAlignment="1" applyProtection="1">
      <alignment horizontal="center"/>
      <protection locked="0"/>
    </xf>
    <xf numFmtId="0" fontId="3" fillId="0" borderId="31" xfId="0" quotePrefix="1" applyFont="1" applyFill="1" applyBorder="1" applyAlignment="1" applyProtection="1">
      <alignment horizontal="center"/>
      <protection locked="0"/>
    </xf>
    <xf numFmtId="0" fontId="3" fillId="0" borderId="68" xfId="0" quotePrefix="1" applyFont="1" applyFill="1" applyBorder="1" applyAlignment="1" applyProtection="1">
      <alignment horizontal="center"/>
      <protection locked="0"/>
    </xf>
    <xf numFmtId="0" fontId="3" fillId="5" borderId="59" xfId="0" applyFont="1" applyFill="1" applyBorder="1" applyAlignment="1" applyProtection="1">
      <alignment horizontal="center" vertical="center"/>
    </xf>
    <xf numFmtId="0" fontId="3" fillId="5" borderId="37" xfId="0" applyFont="1" applyFill="1" applyBorder="1" applyAlignment="1" applyProtection="1">
      <alignment horizontal="center" vertical="center"/>
    </xf>
    <xf numFmtId="9" fontId="3" fillId="5" borderId="60" xfId="0" applyNumberFormat="1" applyFont="1" applyFill="1" applyBorder="1" applyAlignment="1" applyProtection="1">
      <alignment horizontal="center" vertical="center"/>
    </xf>
    <xf numFmtId="9" fontId="3" fillId="5" borderId="38" xfId="0" applyNumberFormat="1" applyFont="1" applyFill="1" applyBorder="1" applyAlignment="1" applyProtection="1">
      <alignment horizontal="center" vertical="center"/>
    </xf>
    <xf numFmtId="0" fontId="11" fillId="5" borderId="50" xfId="0" quotePrefix="1" applyFont="1" applyFill="1" applyBorder="1" applyAlignment="1" applyProtection="1">
      <alignment horizontal="center" vertical="center"/>
    </xf>
    <xf numFmtId="0" fontId="11" fillId="5" borderId="51" xfId="0" applyFont="1" applyFill="1" applyBorder="1" applyAlignment="1" applyProtection="1">
      <alignment horizontal="center" vertical="center"/>
    </xf>
    <xf numFmtId="9" fontId="3" fillId="5" borderId="57" xfId="0" quotePrefix="1" applyNumberFormat="1" applyFont="1" applyFill="1" applyBorder="1" applyAlignment="1" applyProtection="1">
      <alignment horizontal="center" vertical="center"/>
    </xf>
    <xf numFmtId="9" fontId="3" fillId="5" borderId="58" xfId="0" quotePrefix="1" applyNumberFormat="1" applyFont="1" applyFill="1" applyBorder="1" applyAlignment="1" applyProtection="1">
      <alignment horizontal="center" vertical="center"/>
    </xf>
    <xf numFmtId="0" fontId="3" fillId="5" borderId="54" xfId="0" quotePrefix="1" applyFont="1" applyFill="1" applyBorder="1" applyAlignment="1" applyProtection="1">
      <alignment horizontal="center" vertical="center"/>
    </xf>
    <xf numFmtId="0" fontId="3" fillId="5" borderId="55" xfId="0" quotePrefix="1" applyFont="1" applyFill="1" applyBorder="1" applyAlignment="1" applyProtection="1">
      <alignment horizontal="center" vertical="center"/>
    </xf>
    <xf numFmtId="0" fontId="3" fillId="5" borderId="56" xfId="0" quotePrefix="1" applyFont="1" applyFill="1" applyBorder="1" applyAlignment="1" applyProtection="1">
      <alignment horizontal="center" vertical="center"/>
    </xf>
    <xf numFmtId="0" fontId="3" fillId="5" borderId="50" xfId="0" applyFont="1" applyFill="1" applyBorder="1" applyAlignment="1" applyProtection="1">
      <alignment horizontal="center" vertical="center"/>
    </xf>
    <xf numFmtId="0" fontId="3" fillId="5" borderId="64" xfId="0" applyFont="1" applyFill="1" applyBorder="1" applyAlignment="1" applyProtection="1">
      <alignment horizontal="center" vertical="center"/>
    </xf>
    <xf numFmtId="0" fontId="10" fillId="0" borderId="61" xfId="0" applyFont="1" applyBorder="1" applyAlignment="1" applyProtection="1">
      <alignment horizontal="center" vertical="center"/>
    </xf>
    <xf numFmtId="0" fontId="10" fillId="0" borderId="62" xfId="0" applyFont="1" applyBorder="1" applyAlignment="1" applyProtection="1">
      <alignment horizontal="center" vertical="center"/>
    </xf>
    <xf numFmtId="0" fontId="10" fillId="0" borderId="63" xfId="0" applyFont="1" applyBorder="1" applyAlignment="1" applyProtection="1">
      <alignment horizontal="center" vertical="center"/>
    </xf>
    <xf numFmtId="4" fontId="3" fillId="0" borderId="64" xfId="0" applyNumberFormat="1" applyFont="1" applyFill="1" applyBorder="1" applyAlignment="1" applyProtection="1">
      <alignment horizontal="right" vertical="center"/>
      <protection locked="0"/>
    </xf>
    <xf numFmtId="4" fontId="3" fillId="0" borderId="65" xfId="0" applyNumberFormat="1" applyFont="1" applyFill="1" applyBorder="1" applyAlignment="1" applyProtection="1">
      <alignment horizontal="right" vertical="center"/>
      <protection locked="0"/>
    </xf>
    <xf numFmtId="4" fontId="3" fillId="0" borderId="66" xfId="0" applyNumberFormat="1" applyFont="1" applyFill="1" applyBorder="1" applyAlignment="1" applyProtection="1">
      <alignment horizontal="right" vertical="center"/>
      <protection locked="0"/>
    </xf>
    <xf numFmtId="0" fontId="3" fillId="0" borderId="31" xfId="0" quotePrefix="1" applyFont="1" applyFill="1" applyBorder="1" applyAlignment="1" applyProtection="1">
      <alignment horizontal="center"/>
    </xf>
    <xf numFmtId="4" fontId="3" fillId="0" borderId="29" xfId="0" applyNumberFormat="1" applyFont="1" applyFill="1" applyBorder="1" applyAlignment="1" applyProtection="1">
      <alignment horizontal="right" vertical="center" indent="1"/>
    </xf>
    <xf numFmtId="4" fontId="3" fillId="0" borderId="34" xfId="0" applyNumberFormat="1" applyFont="1" applyFill="1" applyBorder="1" applyAlignment="1" applyProtection="1">
      <alignment horizontal="right" vertical="center" indent="1"/>
    </xf>
    <xf numFmtId="4" fontId="3" fillId="0" borderId="37" xfId="0" applyNumberFormat="1" applyFont="1" applyFill="1" applyBorder="1" applyAlignment="1" applyProtection="1">
      <alignment horizontal="right" vertical="center" indent="1"/>
    </xf>
    <xf numFmtId="0" fontId="9" fillId="5" borderId="18" xfId="0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/>
    </xf>
    <xf numFmtId="0" fontId="9" fillId="5" borderId="32" xfId="0" applyFont="1" applyFill="1" applyBorder="1" applyAlignment="1" applyProtection="1">
      <alignment horizontal="center" vertical="center"/>
    </xf>
    <xf numFmtId="0" fontId="9" fillId="5" borderId="50" xfId="0" applyFont="1" applyFill="1" applyBorder="1" applyAlignment="1" applyProtection="1">
      <alignment horizontal="center" vertical="center"/>
    </xf>
    <xf numFmtId="0" fontId="9" fillId="5" borderId="64" xfId="0" applyFont="1" applyFill="1" applyBorder="1" applyAlignment="1" applyProtection="1">
      <alignment horizontal="center" vertical="center"/>
    </xf>
    <xf numFmtId="0" fontId="7" fillId="5" borderId="50" xfId="0" applyFont="1" applyFill="1" applyBorder="1" applyAlignment="1" applyProtection="1">
      <alignment horizontal="center" vertical="center"/>
    </xf>
    <xf numFmtId="0" fontId="7" fillId="5" borderId="51" xfId="0" applyFont="1" applyFill="1" applyBorder="1" applyAlignment="1" applyProtection="1">
      <alignment horizontal="center" vertical="center"/>
    </xf>
    <xf numFmtId="0" fontId="9" fillId="5" borderId="61" xfId="0" applyFont="1" applyFill="1" applyBorder="1" applyAlignment="1" applyProtection="1">
      <alignment horizontal="center" vertical="center"/>
    </xf>
    <xf numFmtId="0" fontId="9" fillId="5" borderId="51" xfId="0" applyFont="1" applyFill="1" applyBorder="1" applyAlignment="1" applyProtection="1">
      <alignment horizontal="center" vertical="center"/>
    </xf>
    <xf numFmtId="0" fontId="9" fillId="5" borderId="62" xfId="0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</cellXfs>
  <cellStyles count="3">
    <cellStyle name="Hipervínculo" xfId="1" builtinId="8"/>
    <cellStyle name="Millares [0]_Hoja1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9" tint="0.59999389629810485"/>
    <pageSetUpPr fitToPage="1"/>
  </sheetPr>
  <dimension ref="A1:Q69"/>
  <sheetViews>
    <sheetView tabSelected="1" workbookViewId="0">
      <selection activeCell="S27" sqref="S27"/>
    </sheetView>
  </sheetViews>
  <sheetFormatPr baseColWidth="10" defaultColWidth="11.42578125" defaultRowHeight="12.75" x14ac:dyDescent="0.2"/>
  <cols>
    <col min="1" max="1" width="4.5703125" style="5" customWidth="1"/>
    <col min="2" max="2" width="4.28515625" style="5" customWidth="1"/>
    <col min="3" max="3" width="5.7109375" style="5" bestFit="1" customWidth="1"/>
    <col min="4" max="4" width="9.140625" style="5" bestFit="1" customWidth="1"/>
    <col min="5" max="6" width="10.7109375" style="5" customWidth="1"/>
    <col min="7" max="7" width="9.85546875" style="5" customWidth="1"/>
    <col min="8" max="8" width="9.140625" style="5" bestFit="1" customWidth="1"/>
    <col min="9" max="9" width="9.7109375" style="5" customWidth="1"/>
    <col min="10" max="10" width="10.5703125" style="5" customWidth="1"/>
    <col min="11" max="11" width="9.7109375" style="5" customWidth="1"/>
    <col min="12" max="12" width="12.28515625" style="5" customWidth="1"/>
    <col min="13" max="13" width="11" style="5" customWidth="1"/>
    <col min="14" max="14" width="5.5703125" style="5" customWidth="1"/>
    <col min="15" max="15" width="5.28515625" style="5" customWidth="1"/>
    <col min="16" max="16384" width="11.42578125" style="5"/>
  </cols>
  <sheetData>
    <row r="1" spans="1:17" x14ac:dyDescent="0.2">
      <c r="A1" s="4" t="s">
        <v>25</v>
      </c>
    </row>
    <row r="2" spans="1:17" ht="21" customHeight="1" thickBot="1" x14ac:dyDescent="0.25">
      <c r="H2" s="114"/>
    </row>
    <row r="3" spans="1:17" ht="30" customHeight="1" thickBot="1" x14ac:dyDescent="0.25">
      <c r="A3" s="196" t="s">
        <v>44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</row>
    <row r="4" spans="1:17" ht="22.5" customHeight="1" thickBot="1" x14ac:dyDescent="0.25">
      <c r="A4" s="199" t="s">
        <v>47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1"/>
    </row>
    <row r="5" spans="1:17" ht="18.75" customHeight="1" x14ac:dyDescent="0.2">
      <c r="A5" s="213" t="s">
        <v>18</v>
      </c>
      <c r="B5" s="214"/>
      <c r="C5" s="193" t="s">
        <v>1</v>
      </c>
      <c r="D5" s="210" t="s">
        <v>32</v>
      </c>
      <c r="E5" s="211"/>
      <c r="F5" s="211"/>
      <c r="G5" s="212"/>
      <c r="H5" s="210" t="s">
        <v>28</v>
      </c>
      <c r="I5" s="211"/>
      <c r="J5" s="211"/>
      <c r="K5" s="212"/>
      <c r="L5" s="206" t="s">
        <v>33</v>
      </c>
      <c r="M5" s="207"/>
      <c r="N5" s="193" t="s">
        <v>1</v>
      </c>
    </row>
    <row r="6" spans="1:17" x14ac:dyDescent="0.2">
      <c r="A6" s="124"/>
      <c r="B6" s="125" t="s">
        <v>16</v>
      </c>
      <c r="C6" s="194"/>
      <c r="D6" s="202" t="s">
        <v>19</v>
      </c>
      <c r="E6" s="204" t="s">
        <v>20</v>
      </c>
      <c r="F6" s="208" t="s">
        <v>23</v>
      </c>
      <c r="G6" s="209"/>
      <c r="H6" s="202" t="s">
        <v>19</v>
      </c>
      <c r="I6" s="204" t="s">
        <v>20</v>
      </c>
      <c r="J6" s="208" t="s">
        <v>23</v>
      </c>
      <c r="K6" s="209"/>
      <c r="L6" s="126" t="s">
        <v>21</v>
      </c>
      <c r="M6" s="127" t="s">
        <v>21</v>
      </c>
      <c r="N6" s="194"/>
    </row>
    <row r="7" spans="1:17" ht="13.5" thickBot="1" x14ac:dyDescent="0.25">
      <c r="A7" s="128" t="s">
        <v>15</v>
      </c>
      <c r="B7" s="129" t="s">
        <v>17</v>
      </c>
      <c r="C7" s="195"/>
      <c r="D7" s="203"/>
      <c r="E7" s="205"/>
      <c r="F7" s="130" t="s">
        <v>2</v>
      </c>
      <c r="G7" s="131" t="s">
        <v>3</v>
      </c>
      <c r="H7" s="203"/>
      <c r="I7" s="205"/>
      <c r="J7" s="130" t="s">
        <v>2</v>
      </c>
      <c r="K7" s="131" t="s">
        <v>3</v>
      </c>
      <c r="L7" s="132" t="s">
        <v>2</v>
      </c>
      <c r="M7" s="132" t="s">
        <v>3</v>
      </c>
      <c r="N7" s="195"/>
    </row>
    <row r="8" spans="1:17" ht="12.75" customHeight="1" thickBot="1" x14ac:dyDescent="0.25">
      <c r="A8" s="6"/>
      <c r="B8" s="6"/>
      <c r="C8" s="7"/>
      <c r="D8" s="8"/>
      <c r="E8" s="8"/>
      <c r="F8" s="9"/>
      <c r="G8" s="9"/>
      <c r="H8" s="29"/>
      <c r="I8" s="8"/>
      <c r="J8" s="8"/>
      <c r="K8" s="8"/>
      <c r="L8" s="9"/>
      <c r="M8" s="9"/>
      <c r="N8" s="7"/>
    </row>
    <row r="9" spans="1:17" ht="15" customHeight="1" x14ac:dyDescent="0.2">
      <c r="A9" s="184" t="s">
        <v>10</v>
      </c>
      <c r="B9" s="181" t="s">
        <v>2</v>
      </c>
      <c r="C9" s="76">
        <v>30</v>
      </c>
      <c r="D9" s="172">
        <v>14864.16</v>
      </c>
      <c r="E9" s="59">
        <v>12983.88</v>
      </c>
      <c r="F9" s="59">
        <v>13725.359999999999</v>
      </c>
      <c r="G9" s="56">
        <v>21976.92</v>
      </c>
      <c r="H9" s="172">
        <f>764.37*2</f>
        <v>1528.74</v>
      </c>
      <c r="I9" s="59">
        <f>E9/12*2</f>
        <v>2163.98</v>
      </c>
      <c r="J9" s="80">
        <v>2080.08</v>
      </c>
      <c r="K9" s="56">
        <v>2485.3200000000002</v>
      </c>
      <c r="L9" s="51">
        <f>D$9+E9+F9+H$9+I9+J9</f>
        <v>47346.200000000004</v>
      </c>
      <c r="M9" s="51">
        <f>D$9+E9+G9+H$9+I9+K9</f>
        <v>56003</v>
      </c>
      <c r="N9" s="76">
        <v>30</v>
      </c>
      <c r="P9" s="169"/>
      <c r="Q9" s="169"/>
    </row>
    <row r="10" spans="1:17" ht="15" customHeight="1" x14ac:dyDescent="0.2">
      <c r="A10" s="185"/>
      <c r="B10" s="182"/>
      <c r="C10" s="137">
        <v>29</v>
      </c>
      <c r="D10" s="173"/>
      <c r="E10" s="133">
        <v>11645.88</v>
      </c>
      <c r="F10" s="133">
        <v>12985.08</v>
      </c>
      <c r="G10" s="135">
        <v>20474.64</v>
      </c>
      <c r="H10" s="173"/>
      <c r="I10" s="133">
        <f t="shared" ref="I10:I49" si="0">E10/12*2</f>
        <v>1940.9799999999998</v>
      </c>
      <c r="J10" s="134">
        <v>1988.1000000000001</v>
      </c>
      <c r="K10" s="135">
        <v>2355.42</v>
      </c>
      <c r="L10" s="136">
        <f t="shared" ref="L10:L17" si="1">D$9+E10+F10+H$9+I10+J10</f>
        <v>44952.94</v>
      </c>
      <c r="M10" s="136">
        <f t="shared" ref="M10:M17" si="2">D$9+E10+G10+H$9+I10+K10</f>
        <v>52809.82</v>
      </c>
      <c r="N10" s="137">
        <v>29</v>
      </c>
      <c r="P10" s="169"/>
      <c r="Q10" s="169"/>
    </row>
    <row r="11" spans="1:17" ht="15" customHeight="1" x14ac:dyDescent="0.2">
      <c r="A11" s="185"/>
      <c r="B11" s="182"/>
      <c r="C11" s="77">
        <v>28</v>
      </c>
      <c r="D11" s="173"/>
      <c r="E11" s="60">
        <v>11156.52</v>
      </c>
      <c r="F11" s="60">
        <v>12226.68</v>
      </c>
      <c r="G11" s="57">
        <v>18967.32</v>
      </c>
      <c r="H11" s="173"/>
      <c r="I11" s="60">
        <f t="shared" si="0"/>
        <v>1859.42</v>
      </c>
      <c r="J11" s="81">
        <v>1930.16</v>
      </c>
      <c r="K11" s="57">
        <v>2259.7000000000003</v>
      </c>
      <c r="L11" s="52">
        <f t="shared" si="1"/>
        <v>43565.68</v>
      </c>
      <c r="M11" s="52">
        <f t="shared" si="2"/>
        <v>50635.859999999993</v>
      </c>
      <c r="N11" s="77">
        <v>28</v>
      </c>
      <c r="P11" s="169"/>
      <c r="Q11" s="169"/>
    </row>
    <row r="12" spans="1:17" ht="15" customHeight="1" x14ac:dyDescent="0.2">
      <c r="A12" s="185"/>
      <c r="B12" s="182"/>
      <c r="C12" s="137">
        <v>27</v>
      </c>
      <c r="D12" s="173"/>
      <c r="E12" s="133">
        <v>10666.32</v>
      </c>
      <c r="F12" s="133">
        <v>11323.439999999999</v>
      </c>
      <c r="G12" s="135">
        <v>17616.96</v>
      </c>
      <c r="H12" s="173"/>
      <c r="I12" s="133">
        <f t="shared" si="0"/>
        <v>1777.72</v>
      </c>
      <c r="J12" s="134">
        <v>1864.64</v>
      </c>
      <c r="K12" s="135">
        <v>2172.02</v>
      </c>
      <c r="L12" s="136">
        <f t="shared" si="1"/>
        <v>42025.02</v>
      </c>
      <c r="M12" s="136">
        <f t="shared" si="2"/>
        <v>48625.919999999998</v>
      </c>
      <c r="N12" s="137">
        <v>27</v>
      </c>
      <c r="P12" s="169"/>
      <c r="Q12" s="169"/>
    </row>
    <row r="13" spans="1:17" ht="15" customHeight="1" x14ac:dyDescent="0.2">
      <c r="A13" s="185"/>
      <c r="B13" s="182"/>
      <c r="C13" s="77">
        <v>26</v>
      </c>
      <c r="D13" s="173"/>
      <c r="E13" s="60">
        <v>9357.9599999999991</v>
      </c>
      <c r="F13" s="60">
        <v>10453.44</v>
      </c>
      <c r="G13" s="57">
        <v>16260.119999999999</v>
      </c>
      <c r="H13" s="173"/>
      <c r="I13" s="60">
        <f t="shared" si="0"/>
        <v>1559.6599999999999</v>
      </c>
      <c r="J13" s="81">
        <v>1742.2</v>
      </c>
      <c r="K13" s="57">
        <v>2050.44</v>
      </c>
      <c r="L13" s="52">
        <f t="shared" si="1"/>
        <v>39506.159999999989</v>
      </c>
      <c r="M13" s="52">
        <f t="shared" si="2"/>
        <v>45621.08</v>
      </c>
      <c r="N13" s="77">
        <v>26</v>
      </c>
      <c r="P13" s="169"/>
      <c r="Q13" s="169"/>
    </row>
    <row r="14" spans="1:17" ht="15" customHeight="1" x14ac:dyDescent="0.2">
      <c r="A14" s="185"/>
      <c r="B14" s="182"/>
      <c r="C14" s="137">
        <v>25</v>
      </c>
      <c r="D14" s="173"/>
      <c r="E14" s="133">
        <v>8302.56</v>
      </c>
      <c r="F14" s="133">
        <v>9944.2799999999988</v>
      </c>
      <c r="G14" s="135">
        <v>15420.84</v>
      </c>
      <c r="H14" s="173"/>
      <c r="I14" s="133">
        <f t="shared" si="0"/>
        <v>1383.76</v>
      </c>
      <c r="J14" s="134">
        <v>1657.3</v>
      </c>
      <c r="K14" s="135">
        <v>1965.04</v>
      </c>
      <c r="L14" s="136">
        <f t="shared" si="1"/>
        <v>37680.800000000003</v>
      </c>
      <c r="M14" s="136">
        <f t="shared" si="2"/>
        <v>43465.1</v>
      </c>
      <c r="N14" s="137">
        <v>25</v>
      </c>
      <c r="P14" s="169"/>
      <c r="Q14" s="169"/>
    </row>
    <row r="15" spans="1:17" ht="15" customHeight="1" x14ac:dyDescent="0.2">
      <c r="A15" s="185"/>
      <c r="B15" s="182"/>
      <c r="C15" s="77">
        <v>24</v>
      </c>
      <c r="D15" s="173"/>
      <c r="E15" s="60">
        <v>7812.72</v>
      </c>
      <c r="F15" s="60">
        <v>9447</v>
      </c>
      <c r="G15" s="57">
        <v>14577.6</v>
      </c>
      <c r="H15" s="173"/>
      <c r="I15" s="60">
        <f t="shared" si="0"/>
        <v>1302.1200000000001</v>
      </c>
      <c r="J15" s="81">
        <v>1574.42</v>
      </c>
      <c r="K15" s="57">
        <v>1902.82</v>
      </c>
      <c r="L15" s="52">
        <f t="shared" si="1"/>
        <v>36529.160000000003</v>
      </c>
      <c r="M15" s="52">
        <f t="shared" si="2"/>
        <v>41988.160000000003</v>
      </c>
      <c r="N15" s="77">
        <v>24</v>
      </c>
      <c r="P15" s="169"/>
      <c r="Q15" s="169"/>
    </row>
    <row r="16" spans="1:17" ht="15" customHeight="1" x14ac:dyDescent="0.2">
      <c r="A16" s="185"/>
      <c r="B16" s="182"/>
      <c r="C16" s="137">
        <v>23</v>
      </c>
      <c r="D16" s="173"/>
      <c r="E16" s="133">
        <v>7323.6</v>
      </c>
      <c r="F16" s="133">
        <v>8966.52</v>
      </c>
      <c r="G16" s="135">
        <v>13702.8</v>
      </c>
      <c r="H16" s="173"/>
      <c r="I16" s="133">
        <f t="shared" si="0"/>
        <v>1220.6000000000001</v>
      </c>
      <c r="J16" s="134">
        <v>1494.3</v>
      </c>
      <c r="K16" s="135">
        <v>1838.82</v>
      </c>
      <c r="L16" s="136">
        <f t="shared" si="1"/>
        <v>35397.920000000006</v>
      </c>
      <c r="M16" s="136">
        <f t="shared" si="2"/>
        <v>40478.719999999994</v>
      </c>
      <c r="N16" s="137">
        <v>23</v>
      </c>
      <c r="P16" s="169"/>
      <c r="Q16" s="169"/>
    </row>
    <row r="17" spans="1:17" ht="15" customHeight="1" thickBot="1" x14ac:dyDescent="0.25">
      <c r="A17" s="186"/>
      <c r="B17" s="183"/>
      <c r="C17" s="78">
        <v>22</v>
      </c>
      <c r="D17" s="174"/>
      <c r="E17" s="61">
        <v>6833.4</v>
      </c>
      <c r="F17" s="61">
        <v>8486.16</v>
      </c>
      <c r="G17" s="58">
        <v>12827.4</v>
      </c>
      <c r="H17" s="174"/>
      <c r="I17" s="61">
        <f t="shared" si="0"/>
        <v>1138.8999999999999</v>
      </c>
      <c r="J17" s="82">
        <v>1414.44</v>
      </c>
      <c r="K17" s="58">
        <v>1774.82</v>
      </c>
      <c r="L17" s="53">
        <f t="shared" si="1"/>
        <v>34265.800000000003</v>
      </c>
      <c r="M17" s="53">
        <f t="shared" si="2"/>
        <v>38967.42</v>
      </c>
      <c r="N17" s="78">
        <v>22</v>
      </c>
      <c r="P17" s="169"/>
      <c r="Q17" s="169"/>
    </row>
    <row r="18" spans="1:17" s="12" customFormat="1" ht="13.5" customHeight="1" thickBot="1" x14ac:dyDescent="0.25">
      <c r="A18" s="10"/>
      <c r="B18" s="10"/>
      <c r="C18" s="50"/>
      <c r="D18" s="1"/>
      <c r="E18" s="113"/>
      <c r="F18" s="113"/>
      <c r="G18" s="49"/>
      <c r="H18" s="1"/>
      <c r="I18" s="47"/>
      <c r="J18" s="48"/>
      <c r="K18" s="49"/>
      <c r="L18" s="30"/>
      <c r="M18" s="30"/>
      <c r="N18" s="11"/>
      <c r="P18" s="169"/>
      <c r="Q18" s="169"/>
    </row>
    <row r="19" spans="1:17" ht="15" customHeight="1" x14ac:dyDescent="0.2">
      <c r="A19" s="184" t="s">
        <v>11</v>
      </c>
      <c r="B19" s="215" t="s">
        <v>3</v>
      </c>
      <c r="C19" s="79">
        <v>26</v>
      </c>
      <c r="D19" s="218">
        <v>12852.72</v>
      </c>
      <c r="E19" s="60">
        <v>9357.9599999999991</v>
      </c>
      <c r="F19" s="60">
        <v>9947.52</v>
      </c>
      <c r="G19" s="56">
        <v>15778.08</v>
      </c>
      <c r="H19" s="172">
        <f>781.15*2</f>
        <v>1562.3</v>
      </c>
      <c r="I19" s="59">
        <f t="shared" si="0"/>
        <v>1559.6599999999999</v>
      </c>
      <c r="J19" s="80">
        <v>1609.68</v>
      </c>
      <c r="K19" s="56">
        <v>1896</v>
      </c>
      <c r="L19" s="54">
        <f>D$19+E19+F19+H$19+I19+J19</f>
        <v>36889.840000000004</v>
      </c>
      <c r="M19" s="51">
        <f>D$19+E19+G19+H$19+I19+K19</f>
        <v>43006.720000000001</v>
      </c>
      <c r="N19" s="76">
        <v>26</v>
      </c>
      <c r="P19" s="169"/>
      <c r="Q19" s="169"/>
    </row>
    <row r="20" spans="1:17" ht="15" customHeight="1" x14ac:dyDescent="0.2">
      <c r="A20" s="185"/>
      <c r="B20" s="216"/>
      <c r="C20" s="137">
        <v>25</v>
      </c>
      <c r="D20" s="219"/>
      <c r="E20" s="133">
        <v>8302.56</v>
      </c>
      <c r="F20" s="133">
        <v>9423</v>
      </c>
      <c r="G20" s="135">
        <v>14939.039999999999</v>
      </c>
      <c r="H20" s="173"/>
      <c r="I20" s="133">
        <f t="shared" si="0"/>
        <v>1383.76</v>
      </c>
      <c r="J20" s="134">
        <v>1540.02</v>
      </c>
      <c r="K20" s="135">
        <v>1810.48</v>
      </c>
      <c r="L20" s="136">
        <f t="shared" ref="L20:L27" si="3">D$19+E20+F20+H$19+I20+J20</f>
        <v>35064.359999999993</v>
      </c>
      <c r="M20" s="136">
        <f t="shared" ref="M20:M27" si="4">D$19+E20+G20+H$19+I20+K20</f>
        <v>40850.860000000008</v>
      </c>
      <c r="N20" s="137">
        <v>25</v>
      </c>
      <c r="P20" s="169"/>
      <c r="Q20" s="169"/>
    </row>
    <row r="21" spans="1:17" ht="15" customHeight="1" x14ac:dyDescent="0.2">
      <c r="A21" s="185"/>
      <c r="B21" s="216"/>
      <c r="C21" s="77">
        <v>24</v>
      </c>
      <c r="D21" s="219"/>
      <c r="E21" s="60">
        <v>7812.72</v>
      </c>
      <c r="F21" s="60">
        <v>8899.7999999999993</v>
      </c>
      <c r="G21" s="57">
        <v>14095.8</v>
      </c>
      <c r="H21" s="173"/>
      <c r="I21" s="60">
        <f t="shared" si="0"/>
        <v>1302.1200000000001</v>
      </c>
      <c r="J21" s="81">
        <v>1483.32</v>
      </c>
      <c r="K21" s="57">
        <v>1748.38</v>
      </c>
      <c r="L21" s="52">
        <f t="shared" si="3"/>
        <v>33912.979999999996</v>
      </c>
      <c r="M21" s="52">
        <f t="shared" si="4"/>
        <v>39374.04</v>
      </c>
      <c r="N21" s="77">
        <v>24</v>
      </c>
      <c r="P21" s="169"/>
      <c r="Q21" s="169"/>
    </row>
    <row r="22" spans="1:17" ht="15" customHeight="1" x14ac:dyDescent="0.2">
      <c r="A22" s="185"/>
      <c r="B22" s="216"/>
      <c r="C22" s="137">
        <v>23</v>
      </c>
      <c r="D22" s="219"/>
      <c r="E22" s="133">
        <v>7323.6</v>
      </c>
      <c r="F22" s="133">
        <v>8419.44</v>
      </c>
      <c r="G22" s="135">
        <v>13220.64</v>
      </c>
      <c r="H22" s="173"/>
      <c r="I22" s="133">
        <f t="shared" si="0"/>
        <v>1220.6000000000001</v>
      </c>
      <c r="J22" s="134">
        <v>1403.22</v>
      </c>
      <c r="K22" s="135">
        <v>1684.4</v>
      </c>
      <c r="L22" s="136">
        <f t="shared" si="3"/>
        <v>32781.879999999997</v>
      </c>
      <c r="M22" s="136">
        <f t="shared" si="4"/>
        <v>37864.26</v>
      </c>
      <c r="N22" s="137">
        <v>23</v>
      </c>
      <c r="P22" s="169"/>
      <c r="Q22" s="169"/>
    </row>
    <row r="23" spans="1:17" ht="15" customHeight="1" x14ac:dyDescent="0.2">
      <c r="A23" s="185"/>
      <c r="B23" s="216"/>
      <c r="C23" s="77">
        <v>22</v>
      </c>
      <c r="D23" s="219"/>
      <c r="E23" s="60">
        <v>6833.4</v>
      </c>
      <c r="F23" s="60">
        <v>7938.7199999999993</v>
      </c>
      <c r="G23" s="57">
        <v>12345.24</v>
      </c>
      <c r="H23" s="173"/>
      <c r="I23" s="60">
        <f t="shared" si="0"/>
        <v>1138.8999999999999</v>
      </c>
      <c r="J23" s="81">
        <v>1323.1000000000001</v>
      </c>
      <c r="K23" s="57">
        <v>1620.28</v>
      </c>
      <c r="L23" s="52">
        <f t="shared" si="3"/>
        <v>31649.139999999996</v>
      </c>
      <c r="M23" s="52">
        <f t="shared" si="4"/>
        <v>36352.840000000004</v>
      </c>
      <c r="N23" s="77">
        <v>22</v>
      </c>
      <c r="P23" s="169"/>
      <c r="Q23" s="169"/>
    </row>
    <row r="24" spans="1:17" ht="15" customHeight="1" x14ac:dyDescent="0.2">
      <c r="A24" s="185"/>
      <c r="B24" s="216"/>
      <c r="C24" s="137">
        <v>21</v>
      </c>
      <c r="D24" s="219"/>
      <c r="E24" s="133">
        <v>6344.4</v>
      </c>
      <c r="F24" s="133">
        <v>7244.6399999999994</v>
      </c>
      <c r="G24" s="135">
        <v>11047.56</v>
      </c>
      <c r="H24" s="173"/>
      <c r="I24" s="133">
        <f t="shared" si="0"/>
        <v>1057.3999999999999</v>
      </c>
      <c r="J24" s="134">
        <v>1207.44</v>
      </c>
      <c r="K24" s="135">
        <v>1535.24</v>
      </c>
      <c r="L24" s="136">
        <f t="shared" si="3"/>
        <v>30268.899999999998</v>
      </c>
      <c r="M24" s="136">
        <f t="shared" si="4"/>
        <v>34399.619999999995</v>
      </c>
      <c r="N24" s="137">
        <v>21</v>
      </c>
      <c r="P24" s="169"/>
      <c r="Q24" s="169"/>
    </row>
    <row r="25" spans="1:17" ht="15" customHeight="1" x14ac:dyDescent="0.2">
      <c r="A25" s="185"/>
      <c r="B25" s="216"/>
      <c r="C25" s="77">
        <v>20</v>
      </c>
      <c r="D25" s="219"/>
      <c r="E25" s="60">
        <v>5893.32</v>
      </c>
      <c r="F25" s="60">
        <v>6549.48</v>
      </c>
      <c r="G25" s="57">
        <v>9747.24</v>
      </c>
      <c r="H25" s="173"/>
      <c r="I25" s="60">
        <f t="shared" si="0"/>
        <v>982.21999999999991</v>
      </c>
      <c r="J25" s="81">
        <v>1091.56</v>
      </c>
      <c r="K25" s="57">
        <v>1451.58</v>
      </c>
      <c r="L25" s="52">
        <f t="shared" si="3"/>
        <v>28931.600000000002</v>
      </c>
      <c r="M25" s="52">
        <f t="shared" si="4"/>
        <v>32489.379999999997</v>
      </c>
      <c r="N25" s="77">
        <v>20</v>
      </c>
      <c r="P25" s="169"/>
      <c r="Q25" s="169"/>
    </row>
    <row r="26" spans="1:17" ht="15" customHeight="1" x14ac:dyDescent="0.2">
      <c r="A26" s="185"/>
      <c r="B26" s="216"/>
      <c r="C26" s="137">
        <v>19</v>
      </c>
      <c r="D26" s="219"/>
      <c r="E26" s="133">
        <v>5592.6</v>
      </c>
      <c r="F26" s="133">
        <v>6353.88</v>
      </c>
      <c r="G26" s="135">
        <v>9355.7999999999993</v>
      </c>
      <c r="H26" s="173"/>
      <c r="I26" s="133">
        <f t="shared" si="0"/>
        <v>932.1</v>
      </c>
      <c r="J26" s="134">
        <v>1058.92</v>
      </c>
      <c r="K26" s="135">
        <v>1419.6000000000001</v>
      </c>
      <c r="L26" s="136">
        <f t="shared" si="3"/>
        <v>28352.519999999997</v>
      </c>
      <c r="M26" s="136">
        <f t="shared" si="4"/>
        <v>31715.119999999995</v>
      </c>
      <c r="N26" s="137">
        <v>19</v>
      </c>
      <c r="P26" s="169"/>
      <c r="Q26" s="169"/>
    </row>
    <row r="27" spans="1:17" ht="15" customHeight="1" thickBot="1" x14ac:dyDescent="0.25">
      <c r="A27" s="186"/>
      <c r="B27" s="217"/>
      <c r="C27" s="78">
        <v>18</v>
      </c>
      <c r="D27" s="220"/>
      <c r="E27" s="61">
        <v>5291.64</v>
      </c>
      <c r="F27" s="61">
        <v>6158.76</v>
      </c>
      <c r="G27" s="58">
        <v>8964.24</v>
      </c>
      <c r="H27" s="174"/>
      <c r="I27" s="61">
        <f t="shared" si="0"/>
        <v>881.94</v>
      </c>
      <c r="J27" s="82">
        <v>1026.56</v>
      </c>
      <c r="K27" s="58">
        <v>1387.72</v>
      </c>
      <c r="L27" s="53">
        <f t="shared" si="3"/>
        <v>27773.920000000002</v>
      </c>
      <c r="M27" s="53">
        <f t="shared" si="4"/>
        <v>30940.559999999998</v>
      </c>
      <c r="N27" s="78">
        <v>18</v>
      </c>
      <c r="P27" s="169"/>
      <c r="Q27" s="169"/>
    </row>
    <row r="28" spans="1:17" s="12" customFormat="1" ht="13.5" customHeight="1" thickBot="1" x14ac:dyDescent="0.25">
      <c r="A28" s="10"/>
      <c r="B28" s="10"/>
      <c r="C28" s="11"/>
      <c r="D28" s="1"/>
      <c r="E28" s="46"/>
      <c r="F28" s="46"/>
      <c r="G28" s="3"/>
      <c r="H28" s="1"/>
      <c r="I28" s="46"/>
      <c r="J28" s="2"/>
      <c r="K28" s="3"/>
      <c r="L28" s="30"/>
      <c r="M28" s="30"/>
      <c r="N28" s="11"/>
      <c r="P28" s="169"/>
      <c r="Q28" s="169"/>
    </row>
    <row r="29" spans="1:17" ht="15" customHeight="1" x14ac:dyDescent="0.2">
      <c r="A29" s="184" t="s">
        <v>12</v>
      </c>
      <c r="B29" s="181" t="s">
        <v>4</v>
      </c>
      <c r="C29" s="76">
        <v>22</v>
      </c>
      <c r="D29" s="172">
        <v>9650.2800000000007</v>
      </c>
      <c r="E29" s="60">
        <v>6833.4</v>
      </c>
      <c r="F29" s="60">
        <v>7198.44</v>
      </c>
      <c r="G29" s="56">
        <v>11683.199999999999</v>
      </c>
      <c r="H29" s="172">
        <f>695.06*2</f>
        <v>1390.12</v>
      </c>
      <c r="I29" s="59">
        <f t="shared" si="0"/>
        <v>1138.8999999999999</v>
      </c>
      <c r="J29" s="80">
        <v>1182.1200000000001</v>
      </c>
      <c r="K29" s="56">
        <v>1401.84</v>
      </c>
      <c r="L29" s="51">
        <f>D$29+E29+F29+H$29+I29+J29</f>
        <v>27393.26</v>
      </c>
      <c r="M29" s="51">
        <f>D$29+E29+G29+H$29+I29+K29</f>
        <v>32097.739999999998</v>
      </c>
      <c r="N29" s="76">
        <v>22</v>
      </c>
      <c r="P29" s="169"/>
      <c r="Q29" s="169"/>
    </row>
    <row r="30" spans="1:17" ht="15" customHeight="1" x14ac:dyDescent="0.2">
      <c r="A30" s="185"/>
      <c r="B30" s="182"/>
      <c r="C30" s="137">
        <v>21</v>
      </c>
      <c r="D30" s="173"/>
      <c r="E30" s="133">
        <v>6344.4</v>
      </c>
      <c r="F30" s="133">
        <v>6489.12</v>
      </c>
      <c r="G30" s="135">
        <v>10385.52</v>
      </c>
      <c r="H30" s="173"/>
      <c r="I30" s="133">
        <f t="shared" si="0"/>
        <v>1057.3999999999999</v>
      </c>
      <c r="J30" s="134">
        <v>1081.48</v>
      </c>
      <c r="K30" s="135">
        <v>1316.8</v>
      </c>
      <c r="L30" s="136">
        <f t="shared" ref="L30:L37" si="5">D$29+E30+F30+H$29+I30+J30</f>
        <v>26012.799999999999</v>
      </c>
      <c r="M30" s="136">
        <f t="shared" ref="M30:M37" si="6">D$29+E30+G30+H$29+I30+K30</f>
        <v>30144.52</v>
      </c>
      <c r="N30" s="137">
        <v>21</v>
      </c>
      <c r="P30" s="169"/>
      <c r="Q30" s="169"/>
    </row>
    <row r="31" spans="1:17" ht="15" customHeight="1" x14ac:dyDescent="0.2">
      <c r="A31" s="185"/>
      <c r="B31" s="182"/>
      <c r="C31" s="77">
        <v>20</v>
      </c>
      <c r="D31" s="173"/>
      <c r="E31" s="138">
        <v>5893.32</v>
      </c>
      <c r="F31" s="138">
        <v>5794.44</v>
      </c>
      <c r="G31" s="139">
        <v>9085.32</v>
      </c>
      <c r="H31" s="173"/>
      <c r="I31" s="60">
        <f t="shared" si="0"/>
        <v>982.21999999999991</v>
      </c>
      <c r="J31" s="81">
        <v>965.84</v>
      </c>
      <c r="K31" s="57">
        <v>1233.02</v>
      </c>
      <c r="L31" s="52">
        <f t="shared" si="5"/>
        <v>24676.22</v>
      </c>
      <c r="M31" s="52">
        <f t="shared" si="6"/>
        <v>28234.28</v>
      </c>
      <c r="N31" s="77">
        <v>20</v>
      </c>
      <c r="P31" s="169"/>
      <c r="Q31" s="169"/>
    </row>
    <row r="32" spans="1:17" ht="15" customHeight="1" x14ac:dyDescent="0.2">
      <c r="A32" s="185"/>
      <c r="B32" s="182"/>
      <c r="C32" s="137">
        <v>19</v>
      </c>
      <c r="D32" s="173"/>
      <c r="E32" s="133">
        <v>5592.6</v>
      </c>
      <c r="F32" s="133">
        <v>5598.48</v>
      </c>
      <c r="G32" s="135">
        <v>8694.119999999999</v>
      </c>
      <c r="H32" s="173"/>
      <c r="I32" s="133">
        <f t="shared" si="0"/>
        <v>932.1</v>
      </c>
      <c r="J32" s="134">
        <v>933.08</v>
      </c>
      <c r="K32" s="135">
        <v>1201.1400000000001</v>
      </c>
      <c r="L32" s="136">
        <f t="shared" si="5"/>
        <v>24096.66</v>
      </c>
      <c r="M32" s="136">
        <f t="shared" si="6"/>
        <v>27460.359999999997</v>
      </c>
      <c r="N32" s="137">
        <v>19</v>
      </c>
      <c r="P32" s="169"/>
      <c r="Q32" s="169"/>
    </row>
    <row r="33" spans="1:17" ht="15" customHeight="1" x14ac:dyDescent="0.2">
      <c r="A33" s="185"/>
      <c r="B33" s="182"/>
      <c r="C33" s="77" t="s">
        <v>5</v>
      </c>
      <c r="D33" s="173"/>
      <c r="E33" s="60">
        <v>5291.64</v>
      </c>
      <c r="F33" s="60">
        <v>8289.9599999999991</v>
      </c>
      <c r="G33" s="57">
        <v>12024.6</v>
      </c>
      <c r="H33" s="173"/>
      <c r="I33" s="60">
        <f t="shared" si="0"/>
        <v>881.94</v>
      </c>
      <c r="J33" s="81">
        <v>1173.56</v>
      </c>
      <c r="K33" s="57">
        <v>1355.98</v>
      </c>
      <c r="L33" s="52">
        <f t="shared" si="5"/>
        <v>26677.5</v>
      </c>
      <c r="M33" s="52">
        <f t="shared" si="6"/>
        <v>30594.560000000001</v>
      </c>
      <c r="N33" s="77" t="s">
        <v>5</v>
      </c>
      <c r="P33" s="169"/>
      <c r="Q33" s="169"/>
    </row>
    <row r="34" spans="1:17" ht="15" customHeight="1" x14ac:dyDescent="0.2">
      <c r="A34" s="185"/>
      <c r="B34" s="182"/>
      <c r="C34" s="137">
        <v>18</v>
      </c>
      <c r="D34" s="173"/>
      <c r="E34" s="133">
        <v>5291.64</v>
      </c>
      <c r="F34" s="133">
        <v>5403.36</v>
      </c>
      <c r="G34" s="135">
        <v>8302.68</v>
      </c>
      <c r="H34" s="173"/>
      <c r="I34" s="133">
        <f t="shared" si="0"/>
        <v>881.94</v>
      </c>
      <c r="J34" s="134">
        <v>900.58</v>
      </c>
      <c r="K34" s="135">
        <v>1169.1400000000001</v>
      </c>
      <c r="L34" s="136">
        <f t="shared" si="5"/>
        <v>23517.920000000002</v>
      </c>
      <c r="M34" s="136">
        <f t="shared" si="6"/>
        <v>26685.8</v>
      </c>
      <c r="N34" s="137">
        <v>18</v>
      </c>
      <c r="P34" s="169"/>
      <c r="Q34" s="169"/>
    </row>
    <row r="35" spans="1:17" ht="15" customHeight="1" x14ac:dyDescent="0.2">
      <c r="A35" s="185"/>
      <c r="B35" s="182"/>
      <c r="C35" s="77">
        <v>17</v>
      </c>
      <c r="D35" s="173"/>
      <c r="E35" s="60">
        <v>4990.4399999999996</v>
      </c>
      <c r="F35" s="60">
        <v>5240.16</v>
      </c>
      <c r="G35" s="57">
        <v>8015.16</v>
      </c>
      <c r="H35" s="173"/>
      <c r="I35" s="60">
        <f t="shared" si="0"/>
        <v>831.7399999999999</v>
      </c>
      <c r="J35" s="81">
        <v>873.36</v>
      </c>
      <c r="K35" s="57">
        <v>1142.32</v>
      </c>
      <c r="L35" s="52">
        <f t="shared" si="5"/>
        <v>22976.100000000002</v>
      </c>
      <c r="M35" s="52">
        <f t="shared" si="6"/>
        <v>26020.06</v>
      </c>
      <c r="N35" s="77">
        <v>17</v>
      </c>
      <c r="P35" s="169"/>
      <c r="Q35" s="169"/>
    </row>
    <row r="36" spans="1:17" ht="15" customHeight="1" x14ac:dyDescent="0.2">
      <c r="A36" s="185"/>
      <c r="B36" s="182"/>
      <c r="C36" s="137" t="s">
        <v>6</v>
      </c>
      <c r="D36" s="173"/>
      <c r="E36" s="133">
        <v>4690.2</v>
      </c>
      <c r="F36" s="133">
        <v>7117.6799999999994</v>
      </c>
      <c r="G36" s="135">
        <v>10180.199999999999</v>
      </c>
      <c r="H36" s="173"/>
      <c r="I36" s="133">
        <f t="shared" si="0"/>
        <v>781.69999999999993</v>
      </c>
      <c r="J36" s="134">
        <v>1090.18</v>
      </c>
      <c r="K36" s="135">
        <v>1238.56</v>
      </c>
      <c r="L36" s="136">
        <f t="shared" si="5"/>
        <v>24720.16</v>
      </c>
      <c r="M36" s="136">
        <f t="shared" si="6"/>
        <v>27931.06</v>
      </c>
      <c r="N36" s="137" t="s">
        <v>6</v>
      </c>
      <c r="P36" s="169"/>
      <c r="Q36" s="169"/>
    </row>
    <row r="37" spans="1:17" ht="15" customHeight="1" thickBot="1" x14ac:dyDescent="0.25">
      <c r="A37" s="186"/>
      <c r="B37" s="183"/>
      <c r="C37" s="78">
        <v>16</v>
      </c>
      <c r="D37" s="174"/>
      <c r="E37" s="61">
        <v>4690.2</v>
      </c>
      <c r="F37" s="61">
        <v>5077.2</v>
      </c>
      <c r="G37" s="58">
        <v>7727.28</v>
      </c>
      <c r="H37" s="174"/>
      <c r="I37" s="61">
        <f t="shared" si="0"/>
        <v>781.69999999999993</v>
      </c>
      <c r="J37" s="82">
        <v>846.16</v>
      </c>
      <c r="K37" s="58">
        <v>1115.6000000000001</v>
      </c>
      <c r="L37" s="53">
        <f t="shared" si="5"/>
        <v>22435.66</v>
      </c>
      <c r="M37" s="53">
        <f t="shared" si="6"/>
        <v>25355.179999999997</v>
      </c>
      <c r="N37" s="78">
        <v>16</v>
      </c>
      <c r="P37" s="169"/>
      <c r="Q37" s="169"/>
    </row>
    <row r="38" spans="1:17" s="12" customFormat="1" ht="13.5" customHeight="1" thickBot="1" x14ac:dyDescent="0.25">
      <c r="A38" s="10"/>
      <c r="B38" s="10"/>
      <c r="C38" s="11"/>
      <c r="D38" s="1"/>
      <c r="E38" s="46"/>
      <c r="F38" s="46"/>
      <c r="G38" s="3"/>
      <c r="H38" s="1"/>
      <c r="I38" s="46"/>
      <c r="J38" s="2"/>
      <c r="K38" s="3"/>
      <c r="L38" s="30"/>
      <c r="M38" s="30"/>
      <c r="N38" s="11"/>
      <c r="P38" s="169"/>
      <c r="Q38" s="169"/>
    </row>
    <row r="39" spans="1:17" ht="15" customHeight="1" x14ac:dyDescent="0.2">
      <c r="A39" s="184" t="s">
        <v>13</v>
      </c>
      <c r="B39" s="181" t="s">
        <v>7</v>
      </c>
      <c r="C39" s="76" t="s">
        <v>5</v>
      </c>
      <c r="D39" s="172">
        <v>8031.6</v>
      </c>
      <c r="E39" s="60">
        <v>5291.64</v>
      </c>
      <c r="F39" s="59">
        <v>7905.7199999999993</v>
      </c>
      <c r="G39" s="56">
        <v>11639.76</v>
      </c>
      <c r="H39" s="172">
        <f>663.2*2</f>
        <v>1326.4</v>
      </c>
      <c r="I39" s="59">
        <f t="shared" si="0"/>
        <v>881.94</v>
      </c>
      <c r="J39" s="80">
        <v>1056.04</v>
      </c>
      <c r="K39" s="56">
        <v>1238.7</v>
      </c>
      <c r="L39" s="51">
        <f>D$39+E39+F39+H$39+I39+J39</f>
        <v>24493.34</v>
      </c>
      <c r="M39" s="51">
        <f>D$39+E39+G39+H$39+I39+K39</f>
        <v>28410.04</v>
      </c>
      <c r="N39" s="76" t="s">
        <v>5</v>
      </c>
      <c r="P39" s="169"/>
      <c r="Q39" s="169"/>
    </row>
    <row r="40" spans="1:17" ht="15" customHeight="1" x14ac:dyDescent="0.2">
      <c r="A40" s="185"/>
      <c r="B40" s="182"/>
      <c r="C40" s="137">
        <v>18</v>
      </c>
      <c r="D40" s="173"/>
      <c r="E40" s="133">
        <v>5291.64</v>
      </c>
      <c r="F40" s="133">
        <v>4973.04</v>
      </c>
      <c r="G40" s="135">
        <v>7918.32</v>
      </c>
      <c r="H40" s="173"/>
      <c r="I40" s="133">
        <f t="shared" si="0"/>
        <v>881.94</v>
      </c>
      <c r="J40" s="134">
        <v>828.80000000000007</v>
      </c>
      <c r="K40" s="135">
        <v>1052.26</v>
      </c>
      <c r="L40" s="136">
        <f t="shared" ref="L40:L45" si="7">D$39+E40+F40+H$39+I40+J40</f>
        <v>21333.420000000002</v>
      </c>
      <c r="M40" s="136">
        <f t="shared" ref="M40:M45" si="8">D$39+E40+G40+H$39+I40+K40</f>
        <v>24502.16</v>
      </c>
      <c r="N40" s="137">
        <v>18</v>
      </c>
      <c r="P40" s="169"/>
      <c r="Q40" s="169"/>
    </row>
    <row r="41" spans="1:17" ht="15" customHeight="1" x14ac:dyDescent="0.2">
      <c r="A41" s="185"/>
      <c r="B41" s="182"/>
      <c r="C41" s="77">
        <v>17</v>
      </c>
      <c r="D41" s="173"/>
      <c r="E41" s="60">
        <v>4990.4399999999996</v>
      </c>
      <c r="F41" s="60">
        <v>4810.2</v>
      </c>
      <c r="G41" s="57">
        <v>7630.7999999999993</v>
      </c>
      <c r="H41" s="173"/>
      <c r="I41" s="60">
        <f t="shared" si="0"/>
        <v>831.7399999999999</v>
      </c>
      <c r="J41" s="81">
        <v>801.58</v>
      </c>
      <c r="K41" s="57">
        <v>1025.44</v>
      </c>
      <c r="L41" s="52">
        <f t="shared" si="7"/>
        <v>20791.960000000006</v>
      </c>
      <c r="M41" s="52">
        <f t="shared" si="8"/>
        <v>23836.420000000002</v>
      </c>
      <c r="N41" s="77">
        <v>17</v>
      </c>
      <c r="P41" s="169"/>
      <c r="Q41" s="169"/>
    </row>
    <row r="42" spans="1:17" ht="15" customHeight="1" x14ac:dyDescent="0.2">
      <c r="A42" s="185"/>
      <c r="B42" s="182"/>
      <c r="C42" s="137" t="s">
        <v>6</v>
      </c>
      <c r="D42" s="173"/>
      <c r="E42" s="133">
        <v>4690.2</v>
      </c>
      <c r="F42" s="133">
        <v>6733.44</v>
      </c>
      <c r="G42" s="135">
        <v>9796.1999999999989</v>
      </c>
      <c r="H42" s="173"/>
      <c r="I42" s="133">
        <f t="shared" si="0"/>
        <v>781.69999999999993</v>
      </c>
      <c r="J42" s="134">
        <v>972.66</v>
      </c>
      <c r="K42" s="135">
        <v>1121.56</v>
      </c>
      <c r="L42" s="136">
        <f t="shared" si="7"/>
        <v>22536</v>
      </c>
      <c r="M42" s="136">
        <f t="shared" si="8"/>
        <v>25747.660000000003</v>
      </c>
      <c r="N42" s="137" t="s">
        <v>6</v>
      </c>
      <c r="P42" s="169"/>
      <c r="Q42" s="169"/>
    </row>
    <row r="43" spans="1:17" ht="15" customHeight="1" x14ac:dyDescent="0.2">
      <c r="A43" s="185"/>
      <c r="B43" s="182"/>
      <c r="C43" s="77">
        <v>16</v>
      </c>
      <c r="D43" s="173"/>
      <c r="E43" s="116">
        <v>4690.2</v>
      </c>
      <c r="F43" s="60">
        <v>4647.12</v>
      </c>
      <c r="G43" s="57">
        <v>7342.6799999999994</v>
      </c>
      <c r="H43" s="173"/>
      <c r="I43" s="60">
        <f t="shared" si="0"/>
        <v>781.69999999999993</v>
      </c>
      <c r="J43" s="81">
        <v>774.62</v>
      </c>
      <c r="K43" s="57">
        <v>998.58</v>
      </c>
      <c r="L43" s="52">
        <f t="shared" si="7"/>
        <v>20251.64</v>
      </c>
      <c r="M43" s="52">
        <f t="shared" si="8"/>
        <v>23171.160000000003</v>
      </c>
      <c r="N43" s="77">
        <v>16</v>
      </c>
      <c r="P43" s="169"/>
      <c r="Q43" s="169"/>
    </row>
    <row r="44" spans="1:17" ht="15" customHeight="1" x14ac:dyDescent="0.2">
      <c r="A44" s="185"/>
      <c r="B44" s="182"/>
      <c r="C44" s="137">
        <v>15</v>
      </c>
      <c r="D44" s="173"/>
      <c r="E44" s="133">
        <v>4388.76</v>
      </c>
      <c r="F44" s="133">
        <v>4630.4399999999996</v>
      </c>
      <c r="G44" s="135">
        <v>6852</v>
      </c>
      <c r="H44" s="173"/>
      <c r="I44" s="133">
        <f t="shared" si="0"/>
        <v>731.46</v>
      </c>
      <c r="J44" s="134">
        <v>771.72</v>
      </c>
      <c r="K44" s="135">
        <v>961.68000000000006</v>
      </c>
      <c r="L44" s="136">
        <f t="shared" si="7"/>
        <v>19880.38</v>
      </c>
      <c r="M44" s="136">
        <f t="shared" si="8"/>
        <v>22291.9</v>
      </c>
      <c r="N44" s="137">
        <v>15</v>
      </c>
      <c r="P44" s="169"/>
      <c r="Q44" s="169"/>
    </row>
    <row r="45" spans="1:17" ht="15" customHeight="1" thickBot="1" x14ac:dyDescent="0.25">
      <c r="A45" s="186"/>
      <c r="B45" s="183"/>
      <c r="C45" s="78">
        <v>14</v>
      </c>
      <c r="D45" s="174"/>
      <c r="E45" s="61">
        <v>4088.4</v>
      </c>
      <c r="F45" s="61">
        <v>4613.88</v>
      </c>
      <c r="G45" s="58">
        <v>6360.7199999999993</v>
      </c>
      <c r="H45" s="174"/>
      <c r="I45" s="61">
        <f t="shared" si="0"/>
        <v>681.4</v>
      </c>
      <c r="J45" s="82">
        <v>769.08</v>
      </c>
      <c r="K45" s="58">
        <v>924.78</v>
      </c>
      <c r="L45" s="53">
        <f t="shared" si="7"/>
        <v>19510.760000000006</v>
      </c>
      <c r="M45" s="53">
        <f t="shared" si="8"/>
        <v>21413.300000000003</v>
      </c>
      <c r="N45" s="78">
        <v>14</v>
      </c>
      <c r="P45" s="169"/>
      <c r="Q45" s="169"/>
    </row>
    <row r="46" spans="1:17" s="12" customFormat="1" ht="13.5" customHeight="1" thickBot="1" x14ac:dyDescent="0.25">
      <c r="A46" s="10"/>
      <c r="B46" s="10"/>
      <c r="C46" s="11"/>
      <c r="D46" s="1"/>
      <c r="E46" s="46"/>
      <c r="F46" s="46"/>
      <c r="G46" s="3"/>
      <c r="H46" s="1"/>
      <c r="I46" s="46"/>
      <c r="J46" s="2"/>
      <c r="K46" s="3"/>
      <c r="L46" s="30"/>
      <c r="M46" s="30"/>
      <c r="N46" s="11"/>
      <c r="P46" s="169"/>
      <c r="Q46" s="169"/>
    </row>
    <row r="47" spans="1:17" ht="15" customHeight="1" x14ac:dyDescent="0.2">
      <c r="A47" s="184" t="s">
        <v>14</v>
      </c>
      <c r="B47" s="181" t="s">
        <v>8</v>
      </c>
      <c r="C47" s="76">
        <v>14</v>
      </c>
      <c r="D47" s="172">
        <v>7351.08</v>
      </c>
      <c r="E47" s="59">
        <v>4088.4</v>
      </c>
      <c r="F47" s="59">
        <v>4350.4799999999996</v>
      </c>
      <c r="G47" s="56">
        <v>6057.24</v>
      </c>
      <c r="H47" s="172">
        <f>612.59*2</f>
        <v>1225.18</v>
      </c>
      <c r="I47" s="59">
        <f t="shared" si="0"/>
        <v>681.4</v>
      </c>
      <c r="J47" s="80">
        <v>724.98</v>
      </c>
      <c r="K47" s="56">
        <v>872.88</v>
      </c>
      <c r="L47" s="54">
        <f>D$47+E47+F47+H$47+I47+J47</f>
        <v>18421.52</v>
      </c>
      <c r="M47" s="54">
        <f>D$47+E47+G47+H$47+I47+K47</f>
        <v>20276.180000000004</v>
      </c>
      <c r="N47" s="76">
        <v>14</v>
      </c>
      <c r="P47" s="169"/>
      <c r="Q47" s="169"/>
    </row>
    <row r="48" spans="1:17" ht="15" customHeight="1" x14ac:dyDescent="0.2">
      <c r="A48" s="185"/>
      <c r="B48" s="182"/>
      <c r="C48" s="137">
        <v>13</v>
      </c>
      <c r="D48" s="173"/>
      <c r="E48" s="133">
        <v>3787.08</v>
      </c>
      <c r="F48" s="133">
        <v>4182.3599999999997</v>
      </c>
      <c r="G48" s="135">
        <v>5887.08</v>
      </c>
      <c r="H48" s="173"/>
      <c r="I48" s="133">
        <f t="shared" si="0"/>
        <v>631.17999999999995</v>
      </c>
      <c r="J48" s="134">
        <v>697.14</v>
      </c>
      <c r="K48" s="135">
        <v>851.98</v>
      </c>
      <c r="L48" s="145">
        <f t="shared" ref="L48:L49" si="9">D$47+E48+F48+H$47+I48+J48</f>
        <v>17874.02</v>
      </c>
      <c r="M48" s="145">
        <f>D$47+E48+G48+H$47+I48+K48</f>
        <v>19733.579999999998</v>
      </c>
      <c r="N48" s="137">
        <v>13</v>
      </c>
      <c r="P48" s="169"/>
      <c r="Q48" s="169"/>
    </row>
    <row r="49" spans="1:17" ht="15" customHeight="1" thickBot="1" x14ac:dyDescent="0.25">
      <c r="A49" s="186"/>
      <c r="B49" s="183"/>
      <c r="C49" s="78">
        <v>12</v>
      </c>
      <c r="D49" s="174"/>
      <c r="E49" s="61">
        <v>3486</v>
      </c>
      <c r="F49" s="61">
        <v>4013.52</v>
      </c>
      <c r="G49" s="58">
        <v>5717.5199999999995</v>
      </c>
      <c r="H49" s="174"/>
      <c r="I49" s="61">
        <f t="shared" si="0"/>
        <v>581</v>
      </c>
      <c r="J49" s="82">
        <v>668.92</v>
      </c>
      <c r="K49" s="58">
        <v>831.06000000000006</v>
      </c>
      <c r="L49" s="55">
        <f t="shared" si="9"/>
        <v>17325.699999999997</v>
      </c>
      <c r="M49" s="55">
        <f>D$47+E49+G49+H$47+I49+K49</f>
        <v>19191.84</v>
      </c>
      <c r="N49" s="78">
        <v>12</v>
      </c>
      <c r="P49" s="169"/>
      <c r="Q49" s="169"/>
    </row>
    <row r="50" spans="1:17" ht="21.75" customHeight="1" thickBot="1" x14ac:dyDescent="0.25">
      <c r="A50" s="10"/>
      <c r="B50" s="10"/>
      <c r="C50" s="18"/>
      <c r="D50" s="14"/>
      <c r="E50" s="15"/>
      <c r="F50" s="31"/>
      <c r="G50" s="31"/>
      <c r="H50" s="13"/>
      <c r="I50" s="15"/>
      <c r="J50" s="16"/>
      <c r="K50" s="17"/>
      <c r="L50" s="32"/>
      <c r="M50" s="32"/>
    </row>
    <row r="51" spans="1:17" ht="32.25" customHeight="1" thickBot="1" x14ac:dyDescent="0.25">
      <c r="A51" s="10"/>
      <c r="B51" s="10"/>
      <c r="D51" s="175" t="s">
        <v>35</v>
      </c>
      <c r="E51" s="176"/>
      <c r="F51" s="187" t="s">
        <v>36</v>
      </c>
      <c r="G51" s="188"/>
      <c r="I51" s="72"/>
      <c r="J51" s="72"/>
      <c r="K51" s="38"/>
      <c r="L51" s="38"/>
      <c r="M51" s="170" t="s">
        <v>45</v>
      </c>
      <c r="N51" s="170" t="s">
        <v>46</v>
      </c>
    </row>
    <row r="52" spans="1:17" ht="13.5" customHeight="1" thickBot="1" x14ac:dyDescent="0.25">
      <c r="A52" s="19"/>
      <c r="B52" s="19"/>
      <c r="D52" s="189" t="s">
        <v>37</v>
      </c>
      <c r="E52" s="191" t="s">
        <v>9</v>
      </c>
      <c r="F52" s="189" t="s">
        <v>38</v>
      </c>
      <c r="G52" s="120" t="s">
        <v>9</v>
      </c>
      <c r="I52" s="177" t="s">
        <v>26</v>
      </c>
      <c r="J52" s="178"/>
      <c r="K52" s="179" t="s">
        <v>39</v>
      </c>
      <c r="L52" s="117"/>
      <c r="M52" s="118">
        <v>150.36000000000001</v>
      </c>
      <c r="N52" s="119">
        <f>M52/2</f>
        <v>75.180000000000007</v>
      </c>
    </row>
    <row r="53" spans="1:17" ht="18" customHeight="1" thickBot="1" x14ac:dyDescent="0.25">
      <c r="A53" s="19"/>
      <c r="B53" s="20"/>
      <c r="D53" s="190"/>
      <c r="E53" s="192"/>
      <c r="F53" s="190"/>
      <c r="G53" s="121" t="s">
        <v>40</v>
      </c>
      <c r="I53" s="122" t="s">
        <v>29</v>
      </c>
      <c r="J53" s="123" t="s">
        <v>27</v>
      </c>
      <c r="K53" s="180"/>
    </row>
    <row r="54" spans="1:17" ht="14.1" customHeight="1" x14ac:dyDescent="0.2">
      <c r="A54" s="12"/>
      <c r="B54" s="73" t="s">
        <v>10</v>
      </c>
      <c r="C54" s="73" t="s">
        <v>2</v>
      </c>
      <c r="D54" s="62">
        <v>847.07999999999993</v>
      </c>
      <c r="E54" s="64">
        <v>1016.64</v>
      </c>
      <c r="F54" s="62">
        <v>1883.04</v>
      </c>
      <c r="G54" s="62">
        <v>1883.04</v>
      </c>
      <c r="H54" s="35"/>
      <c r="I54" s="66">
        <v>572.04</v>
      </c>
      <c r="J54" s="69">
        <f>I54/12</f>
        <v>47.669999999999995</v>
      </c>
      <c r="K54" s="69">
        <f>29.43*2</f>
        <v>58.86</v>
      </c>
      <c r="L54" s="117"/>
      <c r="M54" s="36"/>
    </row>
    <row r="55" spans="1:17" ht="14.1" customHeight="1" x14ac:dyDescent="0.2">
      <c r="B55" s="140" t="s">
        <v>11</v>
      </c>
      <c r="C55" s="140" t="s">
        <v>3</v>
      </c>
      <c r="D55" s="141">
        <v>621.48</v>
      </c>
      <c r="E55" s="142">
        <v>745.92</v>
      </c>
      <c r="F55" s="141">
        <v>1372.2</v>
      </c>
      <c r="G55" s="141">
        <v>1372.2</v>
      </c>
      <c r="H55" s="35"/>
      <c r="I55" s="143">
        <v>466.56</v>
      </c>
      <c r="J55" s="144">
        <f t="shared" ref="J55:J58" si="10">I55/12</f>
        <v>38.880000000000003</v>
      </c>
      <c r="K55" s="144">
        <f>28.35*2</f>
        <v>56.7</v>
      </c>
      <c r="L55" s="27"/>
      <c r="M55" s="37"/>
      <c r="N55" s="40"/>
    </row>
    <row r="56" spans="1:17" ht="14.1" customHeight="1" x14ac:dyDescent="0.2">
      <c r="B56" s="74" t="s">
        <v>12</v>
      </c>
      <c r="C56" s="74" t="s">
        <v>4</v>
      </c>
      <c r="D56" s="62">
        <v>519.96</v>
      </c>
      <c r="E56" s="64">
        <v>623.88</v>
      </c>
      <c r="F56" s="62">
        <v>1010.52</v>
      </c>
      <c r="G56" s="62">
        <v>1010.52</v>
      </c>
      <c r="H56" s="35"/>
      <c r="I56" s="67">
        <v>353.16</v>
      </c>
      <c r="J56" s="70">
        <f t="shared" si="10"/>
        <v>29.430000000000003</v>
      </c>
      <c r="K56" s="70">
        <f>25.41*2</f>
        <v>50.82</v>
      </c>
      <c r="L56" s="39"/>
      <c r="M56" s="27"/>
      <c r="N56" s="27"/>
    </row>
    <row r="57" spans="1:17" ht="14.1" customHeight="1" x14ac:dyDescent="0.2">
      <c r="B57" s="140" t="s">
        <v>13</v>
      </c>
      <c r="C57" s="140" t="s">
        <v>7</v>
      </c>
      <c r="D57" s="141">
        <v>463.44</v>
      </c>
      <c r="E57" s="142">
        <v>556.07999999999993</v>
      </c>
      <c r="F57" s="141">
        <v>872.28</v>
      </c>
      <c r="G57" s="141">
        <v>872.28</v>
      </c>
      <c r="H57" s="35"/>
      <c r="I57" s="143">
        <v>240.36</v>
      </c>
      <c r="J57" s="144">
        <f t="shared" si="10"/>
        <v>20.03</v>
      </c>
      <c r="K57" s="144">
        <f>19.83*2</f>
        <v>39.659999999999997</v>
      </c>
    </row>
    <row r="58" spans="1:17" ht="14.1" customHeight="1" thickBot="1" x14ac:dyDescent="0.25">
      <c r="B58" s="115" t="s">
        <v>14</v>
      </c>
      <c r="C58" s="75" t="s">
        <v>8</v>
      </c>
      <c r="D58" s="63">
        <v>389.64</v>
      </c>
      <c r="E58" s="65">
        <v>467.76</v>
      </c>
      <c r="F58" s="63">
        <v>861.48</v>
      </c>
      <c r="G58" s="63">
        <v>861.48</v>
      </c>
      <c r="H58" s="35"/>
      <c r="I58" s="68">
        <v>180.96</v>
      </c>
      <c r="J58" s="71">
        <f t="shared" si="10"/>
        <v>15.08</v>
      </c>
      <c r="K58" s="71">
        <f>15.08*2</f>
        <v>30.16</v>
      </c>
    </row>
    <row r="59" spans="1:17" ht="14.1" customHeight="1" x14ac:dyDescent="0.2">
      <c r="A59" s="21"/>
      <c r="B59" s="21"/>
      <c r="C59" s="22"/>
      <c r="D59" s="22"/>
      <c r="E59" s="23"/>
      <c r="F59" s="22"/>
      <c r="G59" s="22"/>
      <c r="I59" s="33"/>
      <c r="J59" s="33"/>
      <c r="K59" s="33"/>
    </row>
    <row r="60" spans="1:17" ht="21" customHeight="1" x14ac:dyDescent="0.2">
      <c r="A60" s="171" t="s">
        <v>34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</row>
    <row r="61" spans="1:17" ht="14.1" customHeight="1" x14ac:dyDescent="0.2">
      <c r="A61" s="25" t="s">
        <v>31</v>
      </c>
      <c r="B61" s="26"/>
      <c r="D61" s="27"/>
      <c r="E61" s="27"/>
      <c r="H61" s="27"/>
      <c r="I61" s="27"/>
      <c r="J61" s="27"/>
      <c r="K61" s="27"/>
    </row>
    <row r="62" spans="1:17" x14ac:dyDescent="0.2">
      <c r="D62" s="36"/>
      <c r="E62" s="36"/>
      <c r="F62" s="36"/>
      <c r="G62" s="36"/>
    </row>
    <row r="63" spans="1:17" x14ac:dyDescent="0.2">
      <c r="D63" s="36"/>
      <c r="E63" s="36"/>
      <c r="F63" s="36"/>
      <c r="G63" s="36"/>
      <c r="L63" s="34"/>
    </row>
    <row r="64" spans="1:17" x14ac:dyDescent="0.2">
      <c r="D64" s="36"/>
      <c r="E64" s="36"/>
      <c r="F64" s="36"/>
      <c r="G64" s="36"/>
    </row>
    <row r="65" spans="4:9" x14ac:dyDescent="0.2">
      <c r="D65" s="36"/>
      <c r="E65" s="36"/>
      <c r="F65" s="36"/>
      <c r="G65" s="36"/>
      <c r="I65" s="28"/>
    </row>
    <row r="66" spans="4:9" x14ac:dyDescent="0.2">
      <c r="D66" s="36"/>
      <c r="E66" s="36"/>
      <c r="F66" s="36"/>
      <c r="G66" s="36"/>
      <c r="I66" s="28"/>
    </row>
    <row r="67" spans="4:9" x14ac:dyDescent="0.2">
      <c r="F67" s="28"/>
      <c r="G67" s="28"/>
      <c r="I67" s="28"/>
    </row>
    <row r="68" spans="4:9" x14ac:dyDescent="0.2">
      <c r="F68" s="28"/>
      <c r="G68" s="28"/>
      <c r="I68" s="28"/>
    </row>
    <row r="69" spans="4:9" x14ac:dyDescent="0.2">
      <c r="F69" s="28"/>
      <c r="G69" s="28"/>
      <c r="I69" s="28"/>
    </row>
  </sheetData>
  <mergeCells count="42">
    <mergeCell ref="H29:H37"/>
    <mergeCell ref="A29:A37"/>
    <mergeCell ref="B29:B37"/>
    <mergeCell ref="D29:D37"/>
    <mergeCell ref="H5:K5"/>
    <mergeCell ref="J6:K6"/>
    <mergeCell ref="H6:H7"/>
    <mergeCell ref="I6:I7"/>
    <mergeCell ref="A19:A27"/>
    <mergeCell ref="B19:B27"/>
    <mergeCell ref="D19:D27"/>
    <mergeCell ref="H9:H17"/>
    <mergeCell ref="H19:H27"/>
    <mergeCell ref="A9:A17"/>
    <mergeCell ref="B9:B17"/>
    <mergeCell ref="D9:D17"/>
    <mergeCell ref="N5:N7"/>
    <mergeCell ref="A3:N3"/>
    <mergeCell ref="A4:N4"/>
    <mergeCell ref="D6:D7"/>
    <mergeCell ref="E6:E7"/>
    <mergeCell ref="L5:M5"/>
    <mergeCell ref="F6:G6"/>
    <mergeCell ref="C5:C7"/>
    <mergeCell ref="D5:G5"/>
    <mergeCell ref="A5:B5"/>
    <mergeCell ref="A60:N60"/>
    <mergeCell ref="H39:H45"/>
    <mergeCell ref="D39:D45"/>
    <mergeCell ref="H47:H49"/>
    <mergeCell ref="D47:D49"/>
    <mergeCell ref="D51:E51"/>
    <mergeCell ref="I52:J52"/>
    <mergeCell ref="K52:K53"/>
    <mergeCell ref="B47:B49"/>
    <mergeCell ref="A39:A45"/>
    <mergeCell ref="B39:B45"/>
    <mergeCell ref="A47:A49"/>
    <mergeCell ref="F51:G51"/>
    <mergeCell ref="D52:D53"/>
    <mergeCell ref="E52:E53"/>
    <mergeCell ref="F52:F53"/>
  </mergeCells>
  <phoneticPr fontId="0" type="noConversion"/>
  <printOptions horizontalCentered="1"/>
  <pageMargins left="0.23622047244094491" right="0.23622047244094491" top="0.43307086614173229" bottom="0" header="0.15748031496062992" footer="0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0.59999389629810485"/>
    <pageSetUpPr fitToPage="1"/>
  </sheetPr>
  <dimension ref="A1:M69"/>
  <sheetViews>
    <sheetView workbookViewId="0">
      <selection activeCell="R28" sqref="R28"/>
    </sheetView>
  </sheetViews>
  <sheetFormatPr baseColWidth="10" defaultColWidth="11.42578125" defaultRowHeight="12.75" x14ac:dyDescent="0.2"/>
  <cols>
    <col min="1" max="1" width="6.28515625" style="5" customWidth="1"/>
    <col min="2" max="2" width="4.85546875" style="5" customWidth="1"/>
    <col min="3" max="3" width="8" style="5" customWidth="1"/>
    <col min="4" max="4" width="10.85546875" style="5" customWidth="1"/>
    <col min="5" max="5" width="10.28515625" style="5" customWidth="1"/>
    <col min="6" max="6" width="11.7109375" style="5" customWidth="1"/>
    <col min="7" max="7" width="11.140625" style="5" customWidth="1"/>
    <col min="8" max="8" width="13.5703125" style="5" customWidth="1"/>
    <col min="9" max="9" width="14.140625" style="5" customWidth="1"/>
    <col min="10" max="10" width="8" style="5" customWidth="1"/>
    <col min="11" max="16384" width="11.42578125" style="5"/>
  </cols>
  <sheetData>
    <row r="1" spans="1:10" x14ac:dyDescent="0.2">
      <c r="A1" s="4" t="s">
        <v>25</v>
      </c>
    </row>
    <row r="2" spans="1:10" ht="21" customHeight="1" thickBot="1" x14ac:dyDescent="0.25"/>
    <row r="3" spans="1:10" ht="30" customHeight="1" thickBot="1" x14ac:dyDescent="0.25">
      <c r="A3" s="196" t="s">
        <v>43</v>
      </c>
      <c r="B3" s="197"/>
      <c r="C3" s="197"/>
      <c r="D3" s="197"/>
      <c r="E3" s="197"/>
      <c r="F3" s="197"/>
      <c r="G3" s="197"/>
      <c r="H3" s="197"/>
      <c r="I3" s="197"/>
      <c r="J3" s="198"/>
    </row>
    <row r="4" spans="1:10" ht="22.5" customHeight="1" thickBot="1" x14ac:dyDescent="0.25">
      <c r="A4" s="221" t="str">
        <f>RetribFuncionariosAnual_2022!A4</f>
        <v>Importes incluidos en la Ley 22/2021, de 28 de diciembre, y en el Acuerdo de Consejo de Gobierno de 9 de marzo de 2022</v>
      </c>
      <c r="B4" s="221"/>
      <c r="C4" s="221"/>
      <c r="D4" s="221"/>
      <c r="E4" s="221"/>
      <c r="F4" s="221"/>
      <c r="G4" s="221"/>
      <c r="H4" s="221"/>
      <c r="I4" s="221"/>
      <c r="J4" s="221"/>
    </row>
    <row r="5" spans="1:10" ht="18.75" customHeight="1" x14ac:dyDescent="0.2">
      <c r="A5" s="228" t="s">
        <v>18</v>
      </c>
      <c r="B5" s="229"/>
      <c r="C5" s="225" t="s">
        <v>1</v>
      </c>
      <c r="D5" s="156"/>
      <c r="E5" s="157" t="s">
        <v>24</v>
      </c>
      <c r="F5" s="232" t="s">
        <v>23</v>
      </c>
      <c r="G5" s="233"/>
      <c r="H5" s="230" t="s">
        <v>0</v>
      </c>
      <c r="I5" s="231"/>
      <c r="J5" s="225" t="s">
        <v>1</v>
      </c>
    </row>
    <row r="6" spans="1:10" ht="10.5" customHeight="1" x14ac:dyDescent="0.2">
      <c r="A6" s="158"/>
      <c r="B6" s="159" t="s">
        <v>16</v>
      </c>
      <c r="C6" s="226"/>
      <c r="D6" s="160" t="s">
        <v>19</v>
      </c>
      <c r="E6" s="159" t="s">
        <v>22</v>
      </c>
      <c r="F6" s="234"/>
      <c r="G6" s="235"/>
      <c r="H6" s="161" t="s">
        <v>21</v>
      </c>
      <c r="I6" s="162" t="s">
        <v>21</v>
      </c>
      <c r="J6" s="226"/>
    </row>
    <row r="7" spans="1:10" ht="10.5" customHeight="1" thickBot="1" x14ac:dyDescent="0.25">
      <c r="A7" s="163" t="s">
        <v>15</v>
      </c>
      <c r="B7" s="164" t="s">
        <v>17</v>
      </c>
      <c r="C7" s="227"/>
      <c r="D7" s="163"/>
      <c r="E7" s="164"/>
      <c r="F7" s="165" t="s">
        <v>2</v>
      </c>
      <c r="G7" s="166" t="s">
        <v>3</v>
      </c>
      <c r="H7" s="167" t="s">
        <v>2</v>
      </c>
      <c r="I7" s="167" t="s">
        <v>3</v>
      </c>
      <c r="J7" s="227"/>
    </row>
    <row r="8" spans="1:10" ht="12.95" customHeight="1" thickBot="1" x14ac:dyDescent="0.25">
      <c r="A8" s="6"/>
      <c r="B8" s="6"/>
      <c r="C8" s="7"/>
      <c r="D8" s="8"/>
      <c r="E8" s="8"/>
      <c r="F8" s="9"/>
      <c r="G8" s="9"/>
      <c r="H8" s="9"/>
      <c r="I8" s="9"/>
      <c r="J8" s="7"/>
    </row>
    <row r="9" spans="1:10" ht="15" customHeight="1" x14ac:dyDescent="0.2">
      <c r="A9" s="184" t="s">
        <v>10</v>
      </c>
      <c r="B9" s="215" t="s">
        <v>2</v>
      </c>
      <c r="C9" s="104">
        <v>30</v>
      </c>
      <c r="D9" s="222">
        <f>RetribFuncionariosAnual_2022!D9/12</f>
        <v>1238.68</v>
      </c>
      <c r="E9" s="92">
        <f>RetribFuncionariosAnual_2022!E9/12</f>
        <v>1081.99</v>
      </c>
      <c r="F9" s="95">
        <f>RetribFuncionariosAnual_2022!F9/12</f>
        <v>1143.78</v>
      </c>
      <c r="G9" s="98">
        <f>RetribFuncionariosAnual_2022!G9/12</f>
        <v>1831.4099999999999</v>
      </c>
      <c r="H9" s="101">
        <f>$D$9+E9+F9</f>
        <v>3464.45</v>
      </c>
      <c r="I9" s="101">
        <f>$D$9+E9+G9</f>
        <v>4152.08</v>
      </c>
      <c r="J9" s="76">
        <v>30</v>
      </c>
    </row>
    <row r="10" spans="1:10" ht="15" customHeight="1" x14ac:dyDescent="0.2">
      <c r="A10" s="185"/>
      <c r="B10" s="216"/>
      <c r="C10" s="151">
        <v>29</v>
      </c>
      <c r="D10" s="223"/>
      <c r="E10" s="152">
        <f>RetribFuncionariosAnual_2022!E10/12</f>
        <v>970.4899999999999</v>
      </c>
      <c r="F10" s="153">
        <f>RetribFuncionariosAnual_2022!F10/12</f>
        <v>1082.0899999999999</v>
      </c>
      <c r="G10" s="154">
        <f>RetribFuncionariosAnual_2022!G10/12</f>
        <v>1706.22</v>
      </c>
      <c r="H10" s="155">
        <f t="shared" ref="H10:H17" si="0">$D$9+E10+F10</f>
        <v>3291.26</v>
      </c>
      <c r="I10" s="155">
        <f t="shared" ref="I10:I17" si="1">$D$9+E10+G10</f>
        <v>3915.3900000000003</v>
      </c>
      <c r="J10" s="137">
        <v>29</v>
      </c>
    </row>
    <row r="11" spans="1:10" ht="15" customHeight="1" x14ac:dyDescent="0.2">
      <c r="A11" s="185"/>
      <c r="B11" s="216"/>
      <c r="C11" s="105">
        <v>28</v>
      </c>
      <c r="D11" s="223"/>
      <c r="E11" s="93">
        <f>RetribFuncionariosAnual_2022!E11/12</f>
        <v>929.71</v>
      </c>
      <c r="F11" s="96">
        <f>RetribFuncionariosAnual_2022!F11/12</f>
        <v>1018.89</v>
      </c>
      <c r="G11" s="99">
        <f>RetribFuncionariosAnual_2022!G11/12</f>
        <v>1580.61</v>
      </c>
      <c r="H11" s="102">
        <f t="shared" si="0"/>
        <v>3187.28</v>
      </c>
      <c r="I11" s="102">
        <f t="shared" si="1"/>
        <v>3749</v>
      </c>
      <c r="J11" s="77">
        <v>28</v>
      </c>
    </row>
    <row r="12" spans="1:10" ht="15" customHeight="1" x14ac:dyDescent="0.2">
      <c r="A12" s="185"/>
      <c r="B12" s="216"/>
      <c r="C12" s="151">
        <v>27</v>
      </c>
      <c r="D12" s="223"/>
      <c r="E12" s="152">
        <f>RetribFuncionariosAnual_2022!E12/12</f>
        <v>888.86</v>
      </c>
      <c r="F12" s="153">
        <f>RetribFuncionariosAnual_2022!F12/12</f>
        <v>943.61999999999989</v>
      </c>
      <c r="G12" s="154">
        <f>RetribFuncionariosAnual_2022!G12/12</f>
        <v>1468.08</v>
      </c>
      <c r="H12" s="155">
        <f t="shared" si="0"/>
        <v>3071.16</v>
      </c>
      <c r="I12" s="155">
        <f t="shared" si="1"/>
        <v>3595.62</v>
      </c>
      <c r="J12" s="137">
        <v>27</v>
      </c>
    </row>
    <row r="13" spans="1:10" ht="15" customHeight="1" x14ac:dyDescent="0.2">
      <c r="A13" s="185"/>
      <c r="B13" s="216"/>
      <c r="C13" s="105">
        <v>26</v>
      </c>
      <c r="D13" s="223"/>
      <c r="E13" s="93">
        <f>RetribFuncionariosAnual_2022!E13/12</f>
        <v>779.82999999999993</v>
      </c>
      <c r="F13" s="96">
        <f>RetribFuncionariosAnual_2022!F13/12</f>
        <v>871.12</v>
      </c>
      <c r="G13" s="99">
        <f>RetribFuncionariosAnual_2022!G13/12</f>
        <v>1355.01</v>
      </c>
      <c r="H13" s="102">
        <f t="shared" si="0"/>
        <v>2889.63</v>
      </c>
      <c r="I13" s="102">
        <f t="shared" si="1"/>
        <v>3373.52</v>
      </c>
      <c r="J13" s="77">
        <v>26</v>
      </c>
    </row>
    <row r="14" spans="1:10" ht="15" customHeight="1" x14ac:dyDescent="0.2">
      <c r="A14" s="185"/>
      <c r="B14" s="216"/>
      <c r="C14" s="151">
        <v>25</v>
      </c>
      <c r="D14" s="223"/>
      <c r="E14" s="152">
        <f>RetribFuncionariosAnual_2022!E14/12</f>
        <v>691.88</v>
      </c>
      <c r="F14" s="153">
        <f>RetribFuncionariosAnual_2022!F14/12</f>
        <v>828.68999999999994</v>
      </c>
      <c r="G14" s="154">
        <f>RetribFuncionariosAnual_2022!G14/12</f>
        <v>1285.07</v>
      </c>
      <c r="H14" s="155">
        <f t="shared" si="0"/>
        <v>2759.25</v>
      </c>
      <c r="I14" s="155">
        <f t="shared" si="1"/>
        <v>3215.63</v>
      </c>
      <c r="J14" s="137">
        <v>25</v>
      </c>
    </row>
    <row r="15" spans="1:10" ht="15" customHeight="1" x14ac:dyDescent="0.2">
      <c r="A15" s="185"/>
      <c r="B15" s="216"/>
      <c r="C15" s="105">
        <v>24</v>
      </c>
      <c r="D15" s="223"/>
      <c r="E15" s="93">
        <f>RetribFuncionariosAnual_2022!E15/12</f>
        <v>651.06000000000006</v>
      </c>
      <c r="F15" s="96">
        <f>RetribFuncionariosAnual_2022!F15/12</f>
        <v>787.25</v>
      </c>
      <c r="G15" s="99">
        <f>RetribFuncionariosAnual_2022!G15/12</f>
        <v>1214.8</v>
      </c>
      <c r="H15" s="102">
        <f t="shared" si="0"/>
        <v>2676.9900000000002</v>
      </c>
      <c r="I15" s="102">
        <f t="shared" si="1"/>
        <v>3104.54</v>
      </c>
      <c r="J15" s="77">
        <v>24</v>
      </c>
    </row>
    <row r="16" spans="1:10" ht="15" customHeight="1" x14ac:dyDescent="0.2">
      <c r="A16" s="185"/>
      <c r="B16" s="216"/>
      <c r="C16" s="151">
        <v>23</v>
      </c>
      <c r="D16" s="223"/>
      <c r="E16" s="152">
        <f>RetribFuncionariosAnual_2022!E16/12</f>
        <v>610.30000000000007</v>
      </c>
      <c r="F16" s="153">
        <f>RetribFuncionariosAnual_2022!F16/12</f>
        <v>747.21</v>
      </c>
      <c r="G16" s="154">
        <f>RetribFuncionariosAnual_2022!G16/12</f>
        <v>1141.8999999999999</v>
      </c>
      <c r="H16" s="155">
        <f t="shared" si="0"/>
        <v>2596.19</v>
      </c>
      <c r="I16" s="155">
        <f t="shared" si="1"/>
        <v>2990.88</v>
      </c>
      <c r="J16" s="137">
        <v>23</v>
      </c>
    </row>
    <row r="17" spans="1:10" ht="15" customHeight="1" thickBot="1" x14ac:dyDescent="0.25">
      <c r="A17" s="186"/>
      <c r="B17" s="217"/>
      <c r="C17" s="106">
        <v>22</v>
      </c>
      <c r="D17" s="224"/>
      <c r="E17" s="94">
        <f>RetribFuncionariosAnual_2022!E17/12</f>
        <v>569.44999999999993</v>
      </c>
      <c r="F17" s="97">
        <f>RetribFuncionariosAnual_2022!F17/12</f>
        <v>707.18</v>
      </c>
      <c r="G17" s="100">
        <f>RetribFuncionariosAnual_2022!G17/12</f>
        <v>1068.95</v>
      </c>
      <c r="H17" s="103">
        <f t="shared" si="0"/>
        <v>2515.31</v>
      </c>
      <c r="I17" s="103">
        <f t="shared" si="1"/>
        <v>2877.08</v>
      </c>
      <c r="J17" s="78">
        <v>22</v>
      </c>
    </row>
    <row r="18" spans="1:10" s="12" customFormat="1" ht="13.5" customHeight="1" thickBot="1" x14ac:dyDescent="0.25">
      <c r="A18" s="41"/>
      <c r="B18" s="41"/>
      <c r="C18" s="43"/>
      <c r="D18" s="42"/>
      <c r="E18" s="43"/>
      <c r="F18" s="43"/>
      <c r="G18" s="43"/>
      <c r="H18" s="44"/>
      <c r="I18" s="44"/>
      <c r="J18" s="45"/>
    </row>
    <row r="19" spans="1:10" ht="15" customHeight="1" x14ac:dyDescent="0.2">
      <c r="A19" s="184" t="s">
        <v>11</v>
      </c>
      <c r="B19" s="215" t="s">
        <v>3</v>
      </c>
      <c r="C19" s="104">
        <v>26</v>
      </c>
      <c r="D19" s="222">
        <f>RetribFuncionariosAnual_2022!D19/12</f>
        <v>1071.06</v>
      </c>
      <c r="E19" s="92">
        <f>RetribFuncionariosAnual_2022!E19/12</f>
        <v>779.82999999999993</v>
      </c>
      <c r="F19" s="95">
        <f>RetribFuncionariosAnual_2022!F19/12</f>
        <v>828.96</v>
      </c>
      <c r="G19" s="98">
        <f>RetribFuncionariosAnual_2022!G19/12</f>
        <v>1314.84</v>
      </c>
      <c r="H19" s="101">
        <f>$D$19+E19+F19</f>
        <v>2679.85</v>
      </c>
      <c r="I19" s="101">
        <f>$D$19+E19+G19</f>
        <v>3165.7299999999996</v>
      </c>
      <c r="J19" s="76">
        <v>26</v>
      </c>
    </row>
    <row r="20" spans="1:10" ht="15" customHeight="1" x14ac:dyDescent="0.2">
      <c r="A20" s="185"/>
      <c r="B20" s="216"/>
      <c r="C20" s="151">
        <v>25</v>
      </c>
      <c r="D20" s="223"/>
      <c r="E20" s="152">
        <f>RetribFuncionariosAnual_2022!E20/12</f>
        <v>691.88</v>
      </c>
      <c r="F20" s="153">
        <f>RetribFuncionariosAnual_2022!F20/12</f>
        <v>785.25</v>
      </c>
      <c r="G20" s="154">
        <f>RetribFuncionariosAnual_2022!G20/12</f>
        <v>1244.9199999999998</v>
      </c>
      <c r="H20" s="155">
        <f t="shared" ref="H20:H27" si="2">$D$19+E20+F20</f>
        <v>2548.19</v>
      </c>
      <c r="I20" s="155">
        <f t="shared" ref="I20:I27" si="3">$D$19+E20+G20</f>
        <v>3007.8599999999997</v>
      </c>
      <c r="J20" s="137">
        <v>25</v>
      </c>
    </row>
    <row r="21" spans="1:10" ht="15" customHeight="1" x14ac:dyDescent="0.2">
      <c r="A21" s="185"/>
      <c r="B21" s="216"/>
      <c r="C21" s="105">
        <v>24</v>
      </c>
      <c r="D21" s="223"/>
      <c r="E21" s="93">
        <f>RetribFuncionariosAnual_2022!E21/12</f>
        <v>651.06000000000006</v>
      </c>
      <c r="F21" s="96">
        <f>RetribFuncionariosAnual_2022!F21/12</f>
        <v>741.65</v>
      </c>
      <c r="G21" s="99">
        <f>RetribFuncionariosAnual_2022!G21/12</f>
        <v>1174.6499999999999</v>
      </c>
      <c r="H21" s="102">
        <f t="shared" si="2"/>
        <v>2463.77</v>
      </c>
      <c r="I21" s="102">
        <f t="shared" si="3"/>
        <v>2896.7699999999995</v>
      </c>
      <c r="J21" s="77">
        <v>24</v>
      </c>
    </row>
    <row r="22" spans="1:10" ht="15" customHeight="1" x14ac:dyDescent="0.2">
      <c r="A22" s="185"/>
      <c r="B22" s="216"/>
      <c r="C22" s="151">
        <v>23</v>
      </c>
      <c r="D22" s="223"/>
      <c r="E22" s="152">
        <f>RetribFuncionariosAnual_2022!E22/12</f>
        <v>610.30000000000007</v>
      </c>
      <c r="F22" s="153">
        <f>RetribFuncionariosAnual_2022!F22/12</f>
        <v>701.62</v>
      </c>
      <c r="G22" s="154">
        <f>RetribFuncionariosAnual_2022!G22/12</f>
        <v>1101.72</v>
      </c>
      <c r="H22" s="155">
        <f t="shared" si="2"/>
        <v>2382.98</v>
      </c>
      <c r="I22" s="155">
        <f t="shared" si="3"/>
        <v>2783.08</v>
      </c>
      <c r="J22" s="137">
        <v>23</v>
      </c>
    </row>
    <row r="23" spans="1:10" ht="15" customHeight="1" x14ac:dyDescent="0.2">
      <c r="A23" s="185"/>
      <c r="B23" s="216"/>
      <c r="C23" s="105">
        <v>22</v>
      </c>
      <c r="D23" s="223"/>
      <c r="E23" s="93">
        <f>RetribFuncionariosAnual_2022!E23/12</f>
        <v>569.44999999999993</v>
      </c>
      <c r="F23" s="96">
        <f>RetribFuncionariosAnual_2022!F23/12</f>
        <v>661.56</v>
      </c>
      <c r="G23" s="99">
        <f>RetribFuncionariosAnual_2022!G23/12</f>
        <v>1028.77</v>
      </c>
      <c r="H23" s="102">
        <f t="shared" si="2"/>
        <v>2302.0699999999997</v>
      </c>
      <c r="I23" s="102">
        <f t="shared" si="3"/>
        <v>2669.2799999999997</v>
      </c>
      <c r="J23" s="77">
        <v>22</v>
      </c>
    </row>
    <row r="24" spans="1:10" ht="15" customHeight="1" x14ac:dyDescent="0.2">
      <c r="A24" s="185"/>
      <c r="B24" s="216"/>
      <c r="C24" s="151">
        <v>21</v>
      </c>
      <c r="D24" s="223"/>
      <c r="E24" s="152">
        <f>RetribFuncionariosAnual_2022!E24/12</f>
        <v>528.69999999999993</v>
      </c>
      <c r="F24" s="153">
        <f>RetribFuncionariosAnual_2022!F24/12</f>
        <v>603.71999999999991</v>
      </c>
      <c r="G24" s="154">
        <f>RetribFuncionariosAnual_2022!G24/12</f>
        <v>920.63</v>
      </c>
      <c r="H24" s="155">
        <f t="shared" si="2"/>
        <v>2203.4799999999996</v>
      </c>
      <c r="I24" s="155">
        <f t="shared" si="3"/>
        <v>2520.39</v>
      </c>
      <c r="J24" s="137">
        <v>21</v>
      </c>
    </row>
    <row r="25" spans="1:10" ht="15" customHeight="1" x14ac:dyDescent="0.2">
      <c r="A25" s="185"/>
      <c r="B25" s="216"/>
      <c r="C25" s="105">
        <v>20</v>
      </c>
      <c r="D25" s="223"/>
      <c r="E25" s="93">
        <f>RetribFuncionariosAnual_2022!E25/12</f>
        <v>491.10999999999996</v>
      </c>
      <c r="F25" s="96">
        <f>RetribFuncionariosAnual_2022!F25/12</f>
        <v>545.79</v>
      </c>
      <c r="G25" s="99">
        <f>RetribFuncionariosAnual_2022!G25/12</f>
        <v>812.27</v>
      </c>
      <c r="H25" s="102">
        <f t="shared" si="2"/>
        <v>2107.96</v>
      </c>
      <c r="I25" s="102">
        <f t="shared" si="3"/>
        <v>2374.4399999999996</v>
      </c>
      <c r="J25" s="77">
        <v>20</v>
      </c>
    </row>
    <row r="26" spans="1:10" ht="15" customHeight="1" x14ac:dyDescent="0.2">
      <c r="A26" s="185"/>
      <c r="B26" s="216"/>
      <c r="C26" s="151">
        <v>19</v>
      </c>
      <c r="D26" s="223"/>
      <c r="E26" s="152">
        <f>RetribFuncionariosAnual_2022!E26/12</f>
        <v>466.05</v>
      </c>
      <c r="F26" s="153">
        <f>RetribFuncionariosAnual_2022!F26/12</f>
        <v>529.49</v>
      </c>
      <c r="G26" s="154">
        <f>RetribFuncionariosAnual_2022!G26/12</f>
        <v>779.65</v>
      </c>
      <c r="H26" s="155">
        <f t="shared" si="2"/>
        <v>2066.6</v>
      </c>
      <c r="I26" s="155">
        <f t="shared" si="3"/>
        <v>2316.7599999999998</v>
      </c>
      <c r="J26" s="137">
        <v>19</v>
      </c>
    </row>
    <row r="27" spans="1:10" ht="15" customHeight="1" thickBot="1" x14ac:dyDescent="0.25">
      <c r="A27" s="186"/>
      <c r="B27" s="217"/>
      <c r="C27" s="106">
        <v>18</v>
      </c>
      <c r="D27" s="224"/>
      <c r="E27" s="94">
        <f>RetribFuncionariosAnual_2022!E27/12</f>
        <v>440.97</v>
      </c>
      <c r="F27" s="97">
        <f>RetribFuncionariosAnual_2022!F27/12</f>
        <v>513.23</v>
      </c>
      <c r="G27" s="100">
        <f>RetribFuncionariosAnual_2022!G27/12</f>
        <v>747.02</v>
      </c>
      <c r="H27" s="103">
        <f t="shared" si="2"/>
        <v>2025.26</v>
      </c>
      <c r="I27" s="103">
        <f t="shared" si="3"/>
        <v>2259.0500000000002</v>
      </c>
      <c r="J27" s="78">
        <v>18</v>
      </c>
    </row>
    <row r="28" spans="1:10" s="12" customFormat="1" ht="13.5" customHeight="1" thickBot="1" x14ac:dyDescent="0.25">
      <c r="A28" s="41"/>
      <c r="B28" s="41"/>
      <c r="C28" s="43"/>
      <c r="D28" s="42"/>
      <c r="E28" s="43"/>
      <c r="F28" s="43"/>
      <c r="G28" s="43"/>
      <c r="H28" s="44"/>
      <c r="I28" s="44"/>
      <c r="J28" s="45"/>
    </row>
    <row r="29" spans="1:10" ht="15" customHeight="1" x14ac:dyDescent="0.2">
      <c r="A29" s="184" t="s">
        <v>12</v>
      </c>
      <c r="B29" s="215" t="s">
        <v>4</v>
      </c>
      <c r="C29" s="104">
        <v>22</v>
      </c>
      <c r="D29" s="222">
        <f>RetribFuncionariosAnual_2022!D29/12</f>
        <v>804.19</v>
      </c>
      <c r="E29" s="92">
        <f>RetribFuncionariosAnual_2022!E29/12</f>
        <v>569.44999999999993</v>
      </c>
      <c r="F29" s="95">
        <f>RetribFuncionariosAnual_2022!F29/12</f>
        <v>599.87</v>
      </c>
      <c r="G29" s="98">
        <f>RetribFuncionariosAnual_2022!G29/12</f>
        <v>973.59999999999991</v>
      </c>
      <c r="H29" s="101">
        <f>$D$29+E29+F29</f>
        <v>1973.5099999999998</v>
      </c>
      <c r="I29" s="101">
        <f>$D$29+E29+G29</f>
        <v>2347.2399999999998</v>
      </c>
      <c r="J29" s="76">
        <v>22</v>
      </c>
    </row>
    <row r="30" spans="1:10" ht="15" customHeight="1" x14ac:dyDescent="0.2">
      <c r="A30" s="185"/>
      <c r="B30" s="216"/>
      <c r="C30" s="151">
        <v>21</v>
      </c>
      <c r="D30" s="223"/>
      <c r="E30" s="152">
        <f>RetribFuncionariosAnual_2022!E30/12</f>
        <v>528.69999999999993</v>
      </c>
      <c r="F30" s="153">
        <f>RetribFuncionariosAnual_2022!F30/12</f>
        <v>540.76</v>
      </c>
      <c r="G30" s="154">
        <f>RetribFuncionariosAnual_2022!G30/12</f>
        <v>865.46</v>
      </c>
      <c r="H30" s="155">
        <f t="shared" ref="H30:H37" si="4">$D$29+E30+F30</f>
        <v>1873.6499999999999</v>
      </c>
      <c r="I30" s="155">
        <f t="shared" ref="I30:I37" si="5">$D$29+E30+G30</f>
        <v>2198.35</v>
      </c>
      <c r="J30" s="137">
        <v>21</v>
      </c>
    </row>
    <row r="31" spans="1:10" ht="15" customHeight="1" x14ac:dyDescent="0.2">
      <c r="A31" s="185"/>
      <c r="B31" s="216"/>
      <c r="C31" s="105">
        <v>20</v>
      </c>
      <c r="D31" s="223"/>
      <c r="E31" s="93">
        <f>RetribFuncionariosAnual_2022!E31/12</f>
        <v>491.10999999999996</v>
      </c>
      <c r="F31" s="96">
        <f>RetribFuncionariosAnual_2022!F31/12</f>
        <v>482.86999999999995</v>
      </c>
      <c r="G31" s="99">
        <f>RetribFuncionariosAnual_2022!G31/12</f>
        <v>757.11</v>
      </c>
      <c r="H31" s="102">
        <f t="shared" si="4"/>
        <v>1778.1699999999998</v>
      </c>
      <c r="I31" s="102">
        <f t="shared" si="5"/>
        <v>2052.41</v>
      </c>
      <c r="J31" s="77">
        <v>20</v>
      </c>
    </row>
    <row r="32" spans="1:10" ht="15" customHeight="1" x14ac:dyDescent="0.2">
      <c r="A32" s="185"/>
      <c r="B32" s="216"/>
      <c r="C32" s="151">
        <v>19</v>
      </c>
      <c r="D32" s="223"/>
      <c r="E32" s="152">
        <f>RetribFuncionariosAnual_2022!E32/12</f>
        <v>466.05</v>
      </c>
      <c r="F32" s="153">
        <f>RetribFuncionariosAnual_2022!F32/12</f>
        <v>466.53999999999996</v>
      </c>
      <c r="G32" s="154">
        <f>RetribFuncionariosAnual_2022!G32/12</f>
        <v>724.50999999999988</v>
      </c>
      <c r="H32" s="155">
        <f t="shared" si="4"/>
        <v>1736.78</v>
      </c>
      <c r="I32" s="155">
        <f t="shared" si="5"/>
        <v>1994.75</v>
      </c>
      <c r="J32" s="137">
        <v>19</v>
      </c>
    </row>
    <row r="33" spans="1:10" ht="15" customHeight="1" x14ac:dyDescent="0.2">
      <c r="A33" s="185"/>
      <c r="B33" s="216"/>
      <c r="C33" s="105" t="s">
        <v>5</v>
      </c>
      <c r="D33" s="223"/>
      <c r="E33" s="93">
        <f>RetribFuncionariosAnual_2022!E33/12</f>
        <v>440.97</v>
      </c>
      <c r="F33" s="96">
        <f>RetribFuncionariosAnual_2022!F33/12</f>
        <v>690.82999999999993</v>
      </c>
      <c r="G33" s="99">
        <f>RetribFuncionariosAnual_2022!G33/12</f>
        <v>1002.0500000000001</v>
      </c>
      <c r="H33" s="102">
        <f t="shared" si="4"/>
        <v>1935.99</v>
      </c>
      <c r="I33" s="102">
        <f t="shared" si="5"/>
        <v>2247.21</v>
      </c>
      <c r="J33" s="77" t="s">
        <v>5</v>
      </c>
    </row>
    <row r="34" spans="1:10" ht="15" customHeight="1" x14ac:dyDescent="0.2">
      <c r="A34" s="185"/>
      <c r="B34" s="216"/>
      <c r="C34" s="151">
        <v>18</v>
      </c>
      <c r="D34" s="223"/>
      <c r="E34" s="152">
        <f>RetribFuncionariosAnual_2022!E34/12</f>
        <v>440.97</v>
      </c>
      <c r="F34" s="153">
        <f>RetribFuncionariosAnual_2022!F34/12</f>
        <v>450.28</v>
      </c>
      <c r="G34" s="154">
        <f>RetribFuncionariosAnual_2022!G34/12</f>
        <v>691.89</v>
      </c>
      <c r="H34" s="155">
        <f t="shared" si="4"/>
        <v>1695.44</v>
      </c>
      <c r="I34" s="155">
        <f t="shared" si="5"/>
        <v>1937.0500000000002</v>
      </c>
      <c r="J34" s="137">
        <v>18</v>
      </c>
    </row>
    <row r="35" spans="1:10" ht="15" customHeight="1" x14ac:dyDescent="0.2">
      <c r="A35" s="185"/>
      <c r="B35" s="216"/>
      <c r="C35" s="105">
        <v>17</v>
      </c>
      <c r="D35" s="223"/>
      <c r="E35" s="93">
        <f>RetribFuncionariosAnual_2022!E35/12</f>
        <v>415.86999999999995</v>
      </c>
      <c r="F35" s="96">
        <f>RetribFuncionariosAnual_2022!F35/12</f>
        <v>436.68</v>
      </c>
      <c r="G35" s="99">
        <f>RetribFuncionariosAnual_2022!G35/12</f>
        <v>667.93</v>
      </c>
      <c r="H35" s="102">
        <f t="shared" si="4"/>
        <v>1656.74</v>
      </c>
      <c r="I35" s="102">
        <f t="shared" si="5"/>
        <v>1887.9899999999998</v>
      </c>
      <c r="J35" s="77">
        <v>17</v>
      </c>
    </row>
    <row r="36" spans="1:10" ht="15" customHeight="1" x14ac:dyDescent="0.2">
      <c r="A36" s="185"/>
      <c r="B36" s="216"/>
      <c r="C36" s="151" t="s">
        <v>6</v>
      </c>
      <c r="D36" s="223"/>
      <c r="E36" s="152">
        <f>RetribFuncionariosAnual_2022!E36/12</f>
        <v>390.84999999999997</v>
      </c>
      <c r="F36" s="153">
        <f>RetribFuncionariosAnual_2022!F36/12</f>
        <v>593.14</v>
      </c>
      <c r="G36" s="154">
        <f>RetribFuncionariosAnual_2022!G36/12</f>
        <v>848.34999999999991</v>
      </c>
      <c r="H36" s="155">
        <f t="shared" si="4"/>
        <v>1788.1799999999998</v>
      </c>
      <c r="I36" s="155">
        <f t="shared" si="5"/>
        <v>2043.3899999999999</v>
      </c>
      <c r="J36" s="137" t="s">
        <v>6</v>
      </c>
    </row>
    <row r="37" spans="1:10" ht="15" customHeight="1" thickBot="1" x14ac:dyDescent="0.25">
      <c r="A37" s="186"/>
      <c r="B37" s="217"/>
      <c r="C37" s="106">
        <v>16</v>
      </c>
      <c r="D37" s="224"/>
      <c r="E37" s="94">
        <f>RetribFuncionariosAnual_2022!E37/12</f>
        <v>390.84999999999997</v>
      </c>
      <c r="F37" s="97">
        <f>RetribFuncionariosAnual_2022!F37/12</f>
        <v>423.09999999999997</v>
      </c>
      <c r="G37" s="100">
        <f>RetribFuncionariosAnual_2022!G37/12</f>
        <v>643.93999999999994</v>
      </c>
      <c r="H37" s="103">
        <f t="shared" si="4"/>
        <v>1618.1399999999999</v>
      </c>
      <c r="I37" s="103">
        <f t="shared" si="5"/>
        <v>1838.98</v>
      </c>
      <c r="J37" s="78">
        <v>16</v>
      </c>
    </row>
    <row r="38" spans="1:10" s="12" customFormat="1" ht="13.5" customHeight="1" thickBot="1" x14ac:dyDescent="0.25">
      <c r="A38" s="41"/>
      <c r="B38" s="41"/>
      <c r="C38" s="43"/>
      <c r="D38" s="42"/>
      <c r="E38" s="43"/>
      <c r="F38" s="43"/>
      <c r="G38" s="43"/>
      <c r="H38" s="44"/>
      <c r="I38" s="44"/>
      <c r="J38" s="45"/>
    </row>
    <row r="39" spans="1:10" ht="15" customHeight="1" x14ac:dyDescent="0.2">
      <c r="A39" s="184" t="s">
        <v>13</v>
      </c>
      <c r="B39" s="215" t="s">
        <v>7</v>
      </c>
      <c r="C39" s="104" t="s">
        <v>5</v>
      </c>
      <c r="D39" s="222">
        <f>RetribFuncionariosAnual_2022!D39/12</f>
        <v>669.30000000000007</v>
      </c>
      <c r="E39" s="92">
        <f>RetribFuncionariosAnual_2022!E39/12</f>
        <v>440.97</v>
      </c>
      <c r="F39" s="95">
        <f>RetribFuncionariosAnual_2022!F39/12</f>
        <v>658.81</v>
      </c>
      <c r="G39" s="98">
        <f>RetribFuncionariosAnual_2022!G39/12</f>
        <v>969.98</v>
      </c>
      <c r="H39" s="101">
        <f>$D$39+E39+F39</f>
        <v>1769.08</v>
      </c>
      <c r="I39" s="101">
        <f>$D$39+E39+G39</f>
        <v>2080.25</v>
      </c>
      <c r="J39" s="76" t="s">
        <v>5</v>
      </c>
    </row>
    <row r="40" spans="1:10" ht="15" customHeight="1" x14ac:dyDescent="0.2">
      <c r="A40" s="185"/>
      <c r="B40" s="216"/>
      <c r="C40" s="151">
        <v>18</v>
      </c>
      <c r="D40" s="223"/>
      <c r="E40" s="152">
        <f>RetribFuncionariosAnual_2022!E40/12</f>
        <v>440.97</v>
      </c>
      <c r="F40" s="153">
        <f>RetribFuncionariosAnual_2022!F40/12</f>
        <v>414.42</v>
      </c>
      <c r="G40" s="154">
        <f>RetribFuncionariosAnual_2022!G40/12</f>
        <v>659.86</v>
      </c>
      <c r="H40" s="155">
        <f t="shared" ref="H40:H45" si="6">$D$39+E40+F40</f>
        <v>1524.69</v>
      </c>
      <c r="I40" s="155">
        <f t="shared" ref="I40:I45" si="7">$D$39+E40+G40</f>
        <v>1770.13</v>
      </c>
      <c r="J40" s="137">
        <v>18</v>
      </c>
    </row>
    <row r="41" spans="1:10" ht="15" customHeight="1" x14ac:dyDescent="0.2">
      <c r="A41" s="185"/>
      <c r="B41" s="216"/>
      <c r="C41" s="105">
        <v>17</v>
      </c>
      <c r="D41" s="223"/>
      <c r="E41" s="93">
        <f>RetribFuncionariosAnual_2022!E41/12</f>
        <v>415.86999999999995</v>
      </c>
      <c r="F41" s="96">
        <f>RetribFuncionariosAnual_2022!F41/12</f>
        <v>400.84999999999997</v>
      </c>
      <c r="G41" s="99">
        <f>RetribFuncionariosAnual_2022!G41/12</f>
        <v>635.9</v>
      </c>
      <c r="H41" s="102">
        <f t="shared" si="6"/>
        <v>1486.02</v>
      </c>
      <c r="I41" s="102">
        <f t="shared" si="7"/>
        <v>1721.0700000000002</v>
      </c>
      <c r="J41" s="77">
        <v>17</v>
      </c>
    </row>
    <row r="42" spans="1:10" ht="15" customHeight="1" x14ac:dyDescent="0.2">
      <c r="A42" s="185"/>
      <c r="B42" s="216"/>
      <c r="C42" s="151" t="s">
        <v>6</v>
      </c>
      <c r="D42" s="223"/>
      <c r="E42" s="152">
        <f>RetribFuncionariosAnual_2022!E42/12</f>
        <v>390.84999999999997</v>
      </c>
      <c r="F42" s="153">
        <f>RetribFuncionariosAnual_2022!F42/12</f>
        <v>561.12</v>
      </c>
      <c r="G42" s="154">
        <f>RetribFuncionariosAnual_2022!G42/12</f>
        <v>816.34999999999991</v>
      </c>
      <c r="H42" s="155">
        <f t="shared" si="6"/>
        <v>1621.27</v>
      </c>
      <c r="I42" s="155">
        <f t="shared" si="7"/>
        <v>1876.5</v>
      </c>
      <c r="J42" s="137" t="s">
        <v>6</v>
      </c>
    </row>
    <row r="43" spans="1:10" ht="15" customHeight="1" x14ac:dyDescent="0.2">
      <c r="A43" s="185"/>
      <c r="B43" s="216"/>
      <c r="C43" s="105">
        <v>16</v>
      </c>
      <c r="D43" s="223"/>
      <c r="E43" s="93">
        <f>RetribFuncionariosAnual_2022!E43/12</f>
        <v>390.84999999999997</v>
      </c>
      <c r="F43" s="96">
        <f>RetribFuncionariosAnual_2022!F43/12</f>
        <v>387.26</v>
      </c>
      <c r="G43" s="99">
        <f>RetribFuncionariosAnual_2022!G43/12</f>
        <v>611.89</v>
      </c>
      <c r="H43" s="102">
        <f t="shared" si="6"/>
        <v>1447.41</v>
      </c>
      <c r="I43" s="102">
        <f t="shared" si="7"/>
        <v>1672.04</v>
      </c>
      <c r="J43" s="77">
        <v>16</v>
      </c>
    </row>
    <row r="44" spans="1:10" ht="15" customHeight="1" x14ac:dyDescent="0.2">
      <c r="A44" s="185"/>
      <c r="B44" s="216"/>
      <c r="C44" s="151">
        <v>15</v>
      </c>
      <c r="D44" s="223"/>
      <c r="E44" s="152">
        <f>RetribFuncionariosAnual_2022!E44/12</f>
        <v>365.73</v>
      </c>
      <c r="F44" s="153">
        <f>RetribFuncionariosAnual_2022!F44/12</f>
        <v>385.86999999999995</v>
      </c>
      <c r="G44" s="154">
        <f>RetribFuncionariosAnual_2022!G44/12</f>
        <v>571</v>
      </c>
      <c r="H44" s="155">
        <f t="shared" si="6"/>
        <v>1420.9</v>
      </c>
      <c r="I44" s="155">
        <f t="shared" si="7"/>
        <v>1606.0300000000002</v>
      </c>
      <c r="J44" s="137">
        <v>15</v>
      </c>
    </row>
    <row r="45" spans="1:10" ht="15" customHeight="1" thickBot="1" x14ac:dyDescent="0.25">
      <c r="A45" s="186"/>
      <c r="B45" s="217"/>
      <c r="C45" s="106">
        <v>14</v>
      </c>
      <c r="D45" s="224"/>
      <c r="E45" s="94">
        <f>RetribFuncionariosAnual_2022!E45/12</f>
        <v>340.7</v>
      </c>
      <c r="F45" s="97">
        <f>RetribFuncionariosAnual_2022!F45/12</f>
        <v>384.49</v>
      </c>
      <c r="G45" s="100">
        <f>RetribFuncionariosAnual_2022!G45/12</f>
        <v>530.05999999999995</v>
      </c>
      <c r="H45" s="103">
        <f t="shared" si="6"/>
        <v>1394.49</v>
      </c>
      <c r="I45" s="103">
        <f t="shared" si="7"/>
        <v>1540.06</v>
      </c>
      <c r="J45" s="78">
        <v>14</v>
      </c>
    </row>
    <row r="46" spans="1:10" s="12" customFormat="1" ht="13.5" customHeight="1" thickBot="1" x14ac:dyDescent="0.25">
      <c r="A46" s="41"/>
      <c r="B46" s="41"/>
      <c r="C46" s="43"/>
      <c r="D46" s="42"/>
      <c r="E46" s="43"/>
      <c r="F46" s="43"/>
      <c r="G46" s="43"/>
      <c r="H46" s="44"/>
      <c r="I46" s="44"/>
      <c r="J46" s="45"/>
    </row>
    <row r="47" spans="1:10" ht="15" customHeight="1" x14ac:dyDescent="0.2">
      <c r="A47" s="184" t="s">
        <v>14</v>
      </c>
      <c r="B47" s="215" t="s">
        <v>8</v>
      </c>
      <c r="C47" s="104">
        <v>14</v>
      </c>
      <c r="D47" s="222">
        <f>RetribFuncionariosAnual_2022!D47/12</f>
        <v>612.59</v>
      </c>
      <c r="E47" s="92">
        <f>RetribFuncionariosAnual_2022!E47/12</f>
        <v>340.7</v>
      </c>
      <c r="F47" s="95">
        <f>RetribFuncionariosAnual_2022!F47/12</f>
        <v>362.53999999999996</v>
      </c>
      <c r="G47" s="98">
        <f>RetribFuncionariosAnual_2022!G47/12</f>
        <v>504.77</v>
      </c>
      <c r="H47" s="101">
        <f>$D$47+E47+F47</f>
        <v>1315.83</v>
      </c>
      <c r="I47" s="101">
        <f>$D$47+E47+G47</f>
        <v>1458.06</v>
      </c>
      <c r="J47" s="76">
        <v>14</v>
      </c>
    </row>
    <row r="48" spans="1:10" ht="15" customHeight="1" x14ac:dyDescent="0.2">
      <c r="A48" s="185"/>
      <c r="B48" s="216"/>
      <c r="C48" s="151">
        <v>13</v>
      </c>
      <c r="D48" s="223"/>
      <c r="E48" s="152">
        <f>RetribFuncionariosAnual_2022!E48/12</f>
        <v>315.58999999999997</v>
      </c>
      <c r="F48" s="153">
        <f>RetribFuncionariosAnual_2022!F48/12</f>
        <v>348.53</v>
      </c>
      <c r="G48" s="154">
        <f>RetribFuncionariosAnual_2022!G48/12</f>
        <v>490.59</v>
      </c>
      <c r="H48" s="155">
        <f>$D$47+E48+F48</f>
        <v>1276.71</v>
      </c>
      <c r="I48" s="155">
        <f>$D$47+E48+G48</f>
        <v>1418.77</v>
      </c>
      <c r="J48" s="137">
        <v>13</v>
      </c>
    </row>
    <row r="49" spans="1:13" ht="15" customHeight="1" thickBot="1" x14ac:dyDescent="0.25">
      <c r="A49" s="186"/>
      <c r="B49" s="217"/>
      <c r="C49" s="106">
        <v>12</v>
      </c>
      <c r="D49" s="224"/>
      <c r="E49" s="94">
        <f>RetribFuncionariosAnual_2022!E49/12</f>
        <v>290.5</v>
      </c>
      <c r="F49" s="97">
        <f>RetribFuncionariosAnual_2022!F49/12</f>
        <v>334.46</v>
      </c>
      <c r="G49" s="100">
        <f>RetribFuncionariosAnual_2022!G49/12</f>
        <v>476.46</v>
      </c>
      <c r="H49" s="103">
        <f>$D$47+E49+F49</f>
        <v>1237.55</v>
      </c>
      <c r="I49" s="103">
        <f>$D$47+E49+G49</f>
        <v>1379.55</v>
      </c>
      <c r="J49" s="78">
        <v>12</v>
      </c>
    </row>
    <row r="50" spans="1:13" ht="15.75" customHeight="1" thickBot="1" x14ac:dyDescent="0.25">
      <c r="A50" s="10"/>
      <c r="B50" s="10"/>
      <c r="C50" s="13"/>
      <c r="D50" s="14"/>
      <c r="E50" s="15"/>
      <c r="F50" s="16"/>
      <c r="G50" s="17"/>
      <c r="H50" s="18"/>
      <c r="I50" s="15"/>
      <c r="J50" s="13"/>
    </row>
    <row r="51" spans="1:13" ht="32.25" customHeight="1" thickBot="1" x14ac:dyDescent="0.25">
      <c r="B51" s="10"/>
      <c r="C51" s="10"/>
      <c r="D51" s="175" t="s">
        <v>41</v>
      </c>
      <c r="E51" s="176"/>
      <c r="F51" s="187" t="s">
        <v>42</v>
      </c>
      <c r="G51" s="188"/>
      <c r="H51" s="72"/>
      <c r="I51" s="72"/>
    </row>
    <row r="52" spans="1:13" ht="13.5" customHeight="1" x14ac:dyDescent="0.2">
      <c r="B52" s="19"/>
      <c r="C52" s="19"/>
      <c r="D52" s="189" t="s">
        <v>37</v>
      </c>
      <c r="E52" s="191" t="s">
        <v>9</v>
      </c>
      <c r="F52" s="189" t="s">
        <v>38</v>
      </c>
      <c r="G52" s="120" t="s">
        <v>9</v>
      </c>
      <c r="I52" s="168" t="s">
        <v>30</v>
      </c>
    </row>
    <row r="53" spans="1:13" ht="19.5" customHeight="1" thickBot="1" x14ac:dyDescent="0.25">
      <c r="B53" s="20"/>
      <c r="C53" s="20"/>
      <c r="D53" s="190"/>
      <c r="E53" s="192"/>
      <c r="F53" s="190"/>
      <c r="G53" s="121" t="s">
        <v>40</v>
      </c>
      <c r="I53" s="167" t="s">
        <v>27</v>
      </c>
    </row>
    <row r="54" spans="1:13" ht="14.1" customHeight="1" x14ac:dyDescent="0.2">
      <c r="B54" s="107" t="s">
        <v>10</v>
      </c>
      <c r="C54" s="108" t="s">
        <v>2</v>
      </c>
      <c r="D54" s="83">
        <f>RetribFuncionariosAnual_2022!D54/12</f>
        <v>70.589999999999989</v>
      </c>
      <c r="E54" s="86">
        <f>RetribFuncionariosAnual_2022!E54/12</f>
        <v>84.72</v>
      </c>
      <c r="F54" s="83">
        <f>RetribFuncionariosAnual_2022!F54/12</f>
        <v>156.91999999999999</v>
      </c>
      <c r="G54" s="86">
        <f>RetribFuncionariosAnual_2022!G54/12</f>
        <v>156.91999999999999</v>
      </c>
      <c r="I54" s="89">
        <f>RetribFuncionariosAnual_2022!I54/12</f>
        <v>47.669999999999995</v>
      </c>
    </row>
    <row r="55" spans="1:13" ht="14.1" customHeight="1" x14ac:dyDescent="0.2">
      <c r="B55" s="146" t="s">
        <v>11</v>
      </c>
      <c r="C55" s="147" t="s">
        <v>3</v>
      </c>
      <c r="D55" s="148">
        <f>RetribFuncionariosAnual_2022!D55/12</f>
        <v>51.79</v>
      </c>
      <c r="E55" s="149">
        <f>RetribFuncionariosAnual_2022!E55/12</f>
        <v>62.16</v>
      </c>
      <c r="F55" s="148">
        <f>RetribFuncionariosAnual_2022!F55/12</f>
        <v>114.35000000000001</v>
      </c>
      <c r="G55" s="149">
        <f>RetribFuncionariosAnual_2022!G55/12</f>
        <v>114.35000000000001</v>
      </c>
      <c r="I55" s="150">
        <f>RetribFuncionariosAnual_2022!I55/12</f>
        <v>38.880000000000003</v>
      </c>
    </row>
    <row r="56" spans="1:13" ht="14.1" customHeight="1" x14ac:dyDescent="0.2">
      <c r="B56" s="109" t="s">
        <v>12</v>
      </c>
      <c r="C56" s="110" t="s">
        <v>4</v>
      </c>
      <c r="D56" s="84">
        <f>RetribFuncionariosAnual_2022!D56/12</f>
        <v>43.330000000000005</v>
      </c>
      <c r="E56" s="87">
        <f>RetribFuncionariosAnual_2022!E56/12</f>
        <v>51.99</v>
      </c>
      <c r="F56" s="84">
        <f>RetribFuncionariosAnual_2022!F56/12</f>
        <v>84.21</v>
      </c>
      <c r="G56" s="87">
        <f>RetribFuncionariosAnual_2022!G56/12</f>
        <v>84.21</v>
      </c>
      <c r="I56" s="90">
        <f>RetribFuncionariosAnual_2022!I56/12</f>
        <v>29.430000000000003</v>
      </c>
    </row>
    <row r="57" spans="1:13" ht="14.1" customHeight="1" x14ac:dyDescent="0.2">
      <c r="B57" s="146" t="s">
        <v>13</v>
      </c>
      <c r="C57" s="147" t="s">
        <v>7</v>
      </c>
      <c r="D57" s="148">
        <f>RetribFuncionariosAnual_2022!D57/12</f>
        <v>38.619999999999997</v>
      </c>
      <c r="E57" s="149">
        <f>RetribFuncionariosAnual_2022!E57/12</f>
        <v>46.339999999999996</v>
      </c>
      <c r="F57" s="148">
        <f>RetribFuncionariosAnual_2022!F57/12</f>
        <v>72.69</v>
      </c>
      <c r="G57" s="149">
        <f>RetribFuncionariosAnual_2022!G57/12</f>
        <v>72.69</v>
      </c>
      <c r="I57" s="150">
        <f>RetribFuncionariosAnual_2022!I57/12</f>
        <v>20.03</v>
      </c>
    </row>
    <row r="58" spans="1:13" ht="14.1" customHeight="1" thickBot="1" x14ac:dyDescent="0.25">
      <c r="B58" s="111" t="s">
        <v>14</v>
      </c>
      <c r="C58" s="112" t="s">
        <v>8</v>
      </c>
      <c r="D58" s="85">
        <f>RetribFuncionariosAnual_2022!D58/12</f>
        <v>32.47</v>
      </c>
      <c r="E58" s="88">
        <f>RetribFuncionariosAnual_2022!E58/12</f>
        <v>38.979999999999997</v>
      </c>
      <c r="F58" s="85">
        <f>RetribFuncionariosAnual_2022!F58/12</f>
        <v>71.790000000000006</v>
      </c>
      <c r="G58" s="88">
        <f>RetribFuncionariosAnual_2022!G58/12</f>
        <v>71.790000000000006</v>
      </c>
      <c r="I58" s="91">
        <f>RetribFuncionariosAnual_2022!I58/12</f>
        <v>15.08</v>
      </c>
    </row>
    <row r="59" spans="1:13" ht="14.1" customHeight="1" x14ac:dyDescent="0.2">
      <c r="A59" s="21"/>
      <c r="B59" s="21"/>
      <c r="C59" s="22"/>
      <c r="D59" s="22"/>
      <c r="E59" s="23"/>
      <c r="F59" s="22"/>
      <c r="G59" s="22"/>
      <c r="H59" s="24"/>
    </row>
    <row r="60" spans="1:13" ht="34.5" customHeight="1" x14ac:dyDescent="0.2">
      <c r="A60" s="171" t="str">
        <f>RetribFuncionariosAnual_2022!A60</f>
        <v>* De conformidad con el Acuerdo Administración-Sindicatos de 24/09/1999 (ratificado por Acuerdo de Consejo de Gobierno de 30/11/1999) sobre revisión del sistema retributivo, la referencia al Grupo, en puestos abiertos a más de un grupo, se entenderá a la de mayor cuantía.</v>
      </c>
      <c r="B60" s="171"/>
      <c r="C60" s="171"/>
      <c r="D60" s="171"/>
      <c r="E60" s="171"/>
      <c r="F60" s="171"/>
      <c r="G60" s="171"/>
      <c r="H60" s="171"/>
      <c r="I60" s="171"/>
      <c r="J60" s="171"/>
    </row>
    <row r="61" spans="1:13" ht="14.1" customHeight="1" x14ac:dyDescent="0.2">
      <c r="K61" s="25" t="s">
        <v>31</v>
      </c>
      <c r="M61" s="27"/>
    </row>
    <row r="65" spans="5:5" x14ac:dyDescent="0.2">
      <c r="E65" s="28"/>
    </row>
    <row r="66" spans="5:5" x14ac:dyDescent="0.2">
      <c r="E66" s="28"/>
    </row>
    <row r="67" spans="5:5" x14ac:dyDescent="0.2">
      <c r="E67" s="28"/>
    </row>
    <row r="68" spans="5:5" x14ac:dyDescent="0.2">
      <c r="E68" s="28"/>
    </row>
    <row r="69" spans="5:5" x14ac:dyDescent="0.2">
      <c r="E69" s="28"/>
    </row>
  </sheetData>
  <mergeCells count="28">
    <mergeCell ref="A60:J60"/>
    <mergeCell ref="D51:E51"/>
    <mergeCell ref="F51:G51"/>
    <mergeCell ref="A39:A45"/>
    <mergeCell ref="B39:B45"/>
    <mergeCell ref="A47:A49"/>
    <mergeCell ref="B47:B49"/>
    <mergeCell ref="D52:D53"/>
    <mergeCell ref="F52:F53"/>
    <mergeCell ref="E52:E53"/>
    <mergeCell ref="D39:D45"/>
    <mergeCell ref="D47:D49"/>
    <mergeCell ref="A3:J3"/>
    <mergeCell ref="A4:J4"/>
    <mergeCell ref="A29:A37"/>
    <mergeCell ref="B29:B37"/>
    <mergeCell ref="D29:D37"/>
    <mergeCell ref="A9:A17"/>
    <mergeCell ref="B9:B17"/>
    <mergeCell ref="D9:D17"/>
    <mergeCell ref="A19:A27"/>
    <mergeCell ref="B19:B27"/>
    <mergeCell ref="D19:D27"/>
    <mergeCell ref="J5:J7"/>
    <mergeCell ref="A5:B5"/>
    <mergeCell ref="C5:C7"/>
    <mergeCell ref="H5:I5"/>
    <mergeCell ref="F5:G6"/>
  </mergeCells>
  <phoneticPr fontId="0" type="noConversion"/>
  <printOptions horizontalCentered="1"/>
  <pageMargins left="0.23622047244094491" right="0.23622047244094491" top="0.43307086614173229" bottom="0" header="0.15748031496062992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RetribFuncionariosAnual_2022</vt:lpstr>
      <vt:lpstr>RetribFuncionariosMensual_2022</vt:lpstr>
      <vt:lpstr>RetribFuncionariosAnual_2022!Área_de_impresión</vt:lpstr>
      <vt:lpstr>RetribFuncionariosMensual_2022!Área_de_impresión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Tablas retributivas personal funcionario Administración General (2022)</dc:title>
  <dc:creator>DGA</dc:creator>
  <cp:lastModifiedBy>Administrador</cp:lastModifiedBy>
  <cp:lastPrinted>2019-01-10T12:19:10Z</cp:lastPrinted>
  <dcterms:created xsi:type="dcterms:W3CDTF">2008-12-15T11:35:43Z</dcterms:created>
  <dcterms:modified xsi:type="dcterms:W3CDTF">2022-03-16T11:46:56Z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tabla_retribuciones_2022_personal_funcionario.xlsx</vt:lpwstr>
  </property>
</Properties>
</file>