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16050" windowHeight="9090"/>
  </bookViews>
  <sheets>
    <sheet name="20210310" sheetId="1" r:id="rId1"/>
    <sheet name="PARA OCULTAR POSITIVIDAD" sheetId="2" state="hidden" r:id="rId2"/>
    <sheet name="PROPUESTA TABLA COMARCAS" sheetId="5" state="hidden" r:id="rId3"/>
  </sheets>
  <definedNames>
    <definedName name="_xlnm._FilterDatabase" localSheetId="0" hidden="1">'20210310'!#REF!</definedName>
    <definedName name="_xlnm.Print_Area" localSheetId="1">'PARA OCULTAR POSITIVIDAD'!$A$16:$E$46</definedName>
  </definedNames>
  <calcPr calcId="124519"/>
  <fileRecoveryPr repairLoad="1"/>
</workbook>
</file>

<file path=xl/calcChain.xml><?xml version="1.0" encoding="utf-8"?>
<calcChain xmlns="http://schemas.openxmlformats.org/spreadsheetml/2006/main">
  <c r="C82" i="1"/>
  <c r="J15" l="1"/>
  <c r="E32" i="2"/>
  <c r="E24"/>
  <c r="F8" i="5" l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7"/>
  <c r="E28" l="1"/>
  <c r="C5" i="2" l="1"/>
  <c r="J53" i="1"/>
  <c r="J33"/>
  <c r="E4"/>
  <c r="E5"/>
  <c r="E6"/>
  <c r="E7"/>
  <c r="E8"/>
  <c r="E9"/>
  <c r="E10"/>
  <c r="E11"/>
  <c r="E3"/>
  <c r="E12"/>
  <c r="K39" l="1"/>
  <c r="K36"/>
  <c r="K38"/>
  <c r="K37"/>
  <c r="C20"/>
  <c r="K43" l="1"/>
  <c r="K47"/>
  <c r="K51"/>
  <c r="K50"/>
  <c r="K40"/>
  <c r="K44"/>
  <c r="K48"/>
  <c r="K52"/>
  <c r="K46"/>
  <c r="K41"/>
  <c r="K45"/>
  <c r="K49"/>
  <c r="K42"/>
  <c r="D18"/>
  <c r="D17"/>
  <c r="D19"/>
  <c r="D16"/>
  <c r="K19"/>
  <c r="K14"/>
  <c r="K10"/>
  <c r="K6"/>
  <c r="K13"/>
  <c r="K9"/>
  <c r="K7"/>
  <c r="K12"/>
  <c r="K8"/>
  <c r="K11"/>
  <c r="K27"/>
  <c r="K20"/>
  <c r="K21"/>
  <c r="K22"/>
  <c r="K23"/>
  <c r="K24"/>
  <c r="K26"/>
  <c r="K29"/>
  <c r="K28"/>
  <c r="K30"/>
  <c r="K31"/>
  <c r="K25"/>
  <c r="K32"/>
  <c r="D20"/>
  <c r="F12" i="2" l="1"/>
  <c r="B12" l="1"/>
  <c r="B11"/>
  <c r="D5" l="1"/>
  <c r="E5" s="1"/>
  <c r="E4"/>
  <c r="C9" l="1"/>
  <c r="C10"/>
  <c r="C8"/>
  <c r="C11" l="1"/>
  <c r="C12" s="1"/>
  <c r="F3" i="1" l="1"/>
  <c r="F4"/>
  <c r="F5"/>
  <c r="F6"/>
  <c r="F7"/>
  <c r="F8"/>
  <c r="F9"/>
  <c r="F10"/>
  <c r="F11"/>
  <c r="C20" i="2" s="1"/>
  <c r="D20" s="1"/>
  <c r="C19" l="1"/>
  <c r="D19" s="1"/>
  <c r="C16"/>
  <c r="D16" s="1"/>
  <c r="C17"/>
  <c r="D17" s="1"/>
  <c r="C18"/>
  <c r="D18" s="1"/>
  <c r="B10"/>
  <c r="B9"/>
  <c r="B8"/>
  <c r="B2" l="1"/>
  <c r="E3" l="1"/>
  <c r="D23" i="1" l="1"/>
  <c r="D24"/>
  <c r="C13" l="1"/>
  <c r="G3" l="1"/>
  <c r="D13"/>
  <c r="G4" l="1"/>
  <c r="G5" l="1"/>
  <c r="G6" s="1"/>
  <c r="G7" s="1"/>
  <c r="G8" s="1"/>
  <c r="G9" s="1"/>
  <c r="G10" s="1"/>
  <c r="G11" s="1"/>
</calcChain>
</file>

<file path=xl/sharedStrings.xml><?xml version="1.0" encoding="utf-8"?>
<sst xmlns="http://schemas.openxmlformats.org/spreadsheetml/2006/main" count="297" uniqueCount="235">
  <si>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</si>
  <si>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</si>
  <si>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</si>
  <si>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</si>
  <si>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</si>
  <si>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</si>
  <si>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</si>
  <si>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</si>
  <si>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</si>
  <si>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</si>
  <si>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</si>
  <si>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</si>
  <si>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</si>
  <si>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</si>
  <si>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</si>
  <si>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</si>
  <si>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</si>
  <si>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</si>
  <si>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</si>
  <si>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</si>
  <si>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</si>
  <si>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</si>
  <si>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</si>
  <si>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Zaragoza</t>
  </si>
  <si>
    <t>Huesca</t>
  </si>
  <si>
    <t>Teruel</t>
  </si>
  <si>
    <t>MUNICIPIO</t>
  </si>
  <si>
    <t>CALATAYUD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</si>
  <si>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</si>
  <si>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</si>
  <si>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</si>
  <si>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</si>
  <si>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</si>
  <si>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</si>
  <si>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</si>
  <si>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</si>
  <si>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</si>
  <si>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</si>
  <si>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</si>
  <si>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</si>
  <si>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</si>
  <si>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</si>
  <si>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</si>
  <si>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</si>
  <si>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</si>
  <si>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</si>
  <si>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</si>
  <si>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</si>
  <si>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</si>
  <si>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</si>
  <si>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</si>
  <si>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</si>
  <si>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</si>
  <si>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</si>
  <si>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</si>
  <si>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</si>
  <si>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</si>
  <si>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</si>
  <si>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</si>
  <si>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</si>
  <si>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SECTOR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</si>
  <si>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</si>
  <si>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</si>
  <si>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</si>
  <si>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</si>
  <si>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ALCAÑIZ</t>
  </si>
  <si>
    <t>Rumania</t>
  </si>
  <si>
    <t>Utebo</t>
  </si>
  <si>
    <t>Ribera Alta Del Ebro</t>
  </si>
  <si>
    <t>Calatayud Urbana</t>
  </si>
  <si>
    <t xml:space="preserve">   LETALIDAD</t>
  </si>
  <si>
    <t>Provincia</t>
  </si>
  <si>
    <t>Fraga</t>
  </si>
  <si>
    <t>Menos de 15 años</t>
  </si>
  <si>
    <t>TOTAL GENERAL</t>
  </si>
  <si>
    <t>(Periodo desde 15/02/2020)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</si>
  <si>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</si>
  <si>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</si>
  <si>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</si>
  <si>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</si>
  <si>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</si>
  <si>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</si>
  <si>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</si>
  <si>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</si>
  <si>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</si>
  <si>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</si>
  <si>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</si>
  <si>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</si>
  <si>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</si>
  <si>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</si>
  <si>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Teruel </t>
  </si>
  <si>
    <t xml:space="preserve">Alcañiz </t>
  </si>
  <si>
    <t xml:space="preserve">Ejea De Los Caballeros </t>
  </si>
  <si>
    <t xml:space="preserve">Calatayud </t>
  </si>
  <si>
    <t xml:space="preserve">Huesca </t>
  </si>
  <si>
    <t xml:space="preserve">Barbastro </t>
  </si>
  <si>
    <t xml:space="preserve">Tarazona </t>
  </si>
  <si>
    <t xml:space="preserve">Cuarte De Huerva </t>
  </si>
  <si>
    <t xml:space="preserve">Monzón </t>
  </si>
  <si>
    <t xml:space="preserve">Jaca </t>
  </si>
  <si>
    <t>Caspe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</si>
  <si>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</si>
  <si>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</si>
  <si>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</si>
  <si>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</si>
  <si>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</si>
  <si>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</si>
  <si>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</si>
  <si>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</si>
  <si>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</si>
  <si>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</si>
  <si>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SI ALGUNO NO TIENE CASOS, NO SALDRÁ EN EL LISTADO DE SIVIES, PONERLO CON CERO. LOS 14 MUNICIPIOS SON: ZARAGOZA, HUESCA, TERUEL, ALCAÑIZ, CALATAYUD, BARBASTRO, EJEA, FRAGA, JACA, TARAZONA, MONZÓN, UTEBO, CUARTE DE HUERVA, Caspe</t>
  </si>
  <si>
    <t>Barbastro</t>
  </si>
  <si>
    <t>Casos en municipios con más de 10.000 habitantes</t>
  </si>
  <si>
    <t xml:space="preserve">TODAS LAS TABLAS SE PEGAN TAL CUAL, ENTERAS, EXCEPTO LA DE SECTORES, QUE NO SE PONE EL TOTAL. </t>
  </si>
  <si>
    <t>Alcañiz</t>
  </si>
  <si>
    <t>Jaca</t>
  </si>
  <si>
    <t>Cuarte de Huerva</t>
  </si>
  <si>
    <t>Calatayud</t>
  </si>
  <si>
    <t>Ejea de los Caballeros</t>
  </si>
  <si>
    <t>más de 5 casos</t>
  </si>
  <si>
    <t>Monzón</t>
  </si>
  <si>
    <t>Torrero La Paz</t>
  </si>
  <si>
    <t>San Pablo</t>
  </si>
  <si>
    <t>Centro sanitario</t>
  </si>
  <si>
    <t>Fuentes De Ebro</t>
  </si>
  <si>
    <t>San Jose Norte</t>
  </si>
  <si>
    <t>Valdespartera-Montecanal</t>
  </si>
  <si>
    <t>(de provincias por si hay)</t>
  </si>
  <si>
    <t>¡TABLA VINCULADA! Cuidado con desconocidos!</t>
  </si>
  <si>
    <t>Hernan Cortes</t>
  </si>
  <si>
    <t>Actur Norte</t>
  </si>
  <si>
    <t>Santa Isabel</t>
  </si>
  <si>
    <t>Alcorisa</t>
  </si>
  <si>
    <t>Avenida Cataluña</t>
  </si>
  <si>
    <t>Delicias Norte</t>
  </si>
  <si>
    <t>Delicias Sur</t>
  </si>
  <si>
    <t>San Jose Centro</t>
  </si>
  <si>
    <t>Maestrazgo</t>
  </si>
  <si>
    <t>TERUEL</t>
  </si>
  <si>
    <t>Hoya De Huesca / Plana De Uesca</t>
  </si>
  <si>
    <t>La Litera / La Llitera</t>
  </si>
  <si>
    <t>Bajo Aragón</t>
  </si>
  <si>
    <t>Los Monegros</t>
  </si>
  <si>
    <t>La Jacetania</t>
  </si>
  <si>
    <t>Campo De Belchite</t>
  </si>
  <si>
    <t>Cinco Villas</t>
  </si>
  <si>
    <t>Comunidad De Teruel</t>
  </si>
  <si>
    <t>Cuencas Mineras</t>
  </si>
  <si>
    <t>Ribera Baja Del Ebro</t>
  </si>
  <si>
    <t>Sobrarbe</t>
  </si>
  <si>
    <t>Tarazona Y El Moncayo</t>
  </si>
  <si>
    <t>Zona de salud</t>
  </si>
  <si>
    <t>Binefar</t>
  </si>
  <si>
    <t>Huesca Capital Nº 1 (Perpetuo Socorro)</t>
  </si>
  <si>
    <t>Zalfonada</t>
  </si>
  <si>
    <t>Sagasta-Ruiseñores</t>
  </si>
  <si>
    <t>Almozara</t>
  </si>
  <si>
    <t>Huesca Capital Nº 2 (Santo Grial)</t>
  </si>
  <si>
    <t>Alagon</t>
  </si>
  <si>
    <t>Grañen</t>
  </si>
  <si>
    <t>San Jose Sur</t>
  </si>
  <si>
    <t>Arrabal</t>
  </si>
  <si>
    <t>Hecho</t>
  </si>
  <si>
    <t>Huesca Capital Nº 3 (Pirineos)</t>
  </si>
  <si>
    <t>Huesca Rural</t>
  </si>
  <si>
    <t>Lafortunada</t>
  </si>
  <si>
    <t>Maria De Huerva</t>
  </si>
  <si>
    <t>Oliver</t>
  </si>
  <si>
    <t>Torre Ramona</t>
  </si>
  <si>
    <t>Utrillas</t>
  </si>
  <si>
    <t>Venecia</t>
  </si>
  <si>
    <t>Colombia</t>
  </si>
  <si>
    <t>Nicaragua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</si>
  <si>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</si>
  <si>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</si>
  <si>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</si>
  <si>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t>PROPUESTA PARA TABLA DE COMARCAS: GRADIENTE DE COLORES FIJO, DESTACAN LOS TRES PRIMEROS TEXTO EN BLANCO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</si>
  <si>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</si>
  <si>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Cinca Medio</t>
  </si>
  <si>
    <t>Valdejalón</t>
  </si>
  <si>
    <t>Andorra-Sierra De Arcos</t>
  </si>
  <si>
    <t>Aranda</t>
  </si>
  <si>
    <t>Somontano De Barbastro</t>
  </si>
  <si>
    <t>Escolar</t>
  </si>
  <si>
    <t>Venezuela</t>
  </si>
  <si>
    <t>Argelia</t>
  </si>
  <si>
    <t>Cuba</t>
  </si>
  <si>
    <t>Ecuador</t>
  </si>
  <si>
    <t>Miralbueno-Garrapinillos</t>
  </si>
  <si>
    <t>Actur Oeste</t>
  </si>
  <si>
    <t>Epila</t>
  </si>
  <si>
    <t>Fernando El Catolico</t>
  </si>
  <si>
    <t>Casablanca</t>
  </si>
  <si>
    <t>Independencia</t>
  </si>
  <si>
    <t>Las Fuentes Norte</t>
  </si>
  <si>
    <t>La Almunia De Doña Godina</t>
  </si>
  <si>
    <t>Reboleria</t>
  </si>
  <si>
    <t>Romareda - Seminario</t>
  </si>
  <si>
    <t>Distribución por ZBS: en 6 casos confirmados no ha sido posible identificar la ZBS</t>
  </si>
  <si>
    <t>PARA PEGAR TABLAS: SELECCIONAR TODA LA TABLA ORIGEN, COPIAR, SELECCIONAR TODA LA TABLA DESTINO Y PEGAR CON LA OPCIÓN DE SOBREESCRIBIR CELDAS (SÍMBOLO CON TABLITA ROJA)</t>
  </si>
  <si>
    <t>Distribución por edad y sexo: en 10 casos confirmado no ha sido posible identificar la edad o el sexo</t>
  </si>
  <si>
    <t>4.83</t>
  </si>
  <si>
    <t>2.76</t>
  </si>
  <si>
    <t>2.07</t>
  </si>
  <si>
    <t>1.38</t>
  </si>
  <si>
    <t>Centro socio-sanitario</t>
  </si>
  <si>
    <t>0.69</t>
  </si>
  <si>
    <t>26.21</t>
  </si>
  <si>
    <t>5.52</t>
  </si>
  <si>
    <t>11.72</t>
  </si>
  <si>
    <t>53.79</t>
  </si>
  <si>
    <t>75.86</t>
  </si>
  <si>
    <t>Brasil</t>
  </si>
  <si>
    <t>Perú</t>
  </si>
  <si>
    <t>Bulgaria</t>
  </si>
  <si>
    <t>China</t>
  </si>
  <si>
    <t>Dominica</t>
  </si>
  <si>
    <t>Marruecos</t>
  </si>
  <si>
    <t>Reino Unido</t>
  </si>
  <si>
    <t>Republica Dominicana</t>
  </si>
  <si>
    <t>Senegal</t>
  </si>
  <si>
    <t>Ucrania</t>
  </si>
  <si>
    <t>Berbegal</t>
  </si>
  <si>
    <t>Cariñena</t>
  </si>
  <si>
    <t>Casetas</t>
  </si>
  <si>
    <t>Madre Vedruna-Miraflores</t>
  </si>
  <si>
    <t>Mas De Las Matas</t>
  </si>
  <si>
    <t>Bajo Aragón-Caspe / Baix Aragó-Casp</t>
  </si>
  <si>
    <t>Bajo Cinca / Baix Cinca</t>
  </si>
  <si>
    <t>Campo De Cariñena</t>
  </si>
  <si>
    <t>Comunidad De Calatayud</t>
  </si>
  <si>
    <t>Sintomatología: en 3 casos no se conoce</t>
  </si>
  <si>
    <t>Zona básica sin identificar</t>
  </si>
  <si>
    <t>Total casos confirmados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</si>
</sst>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6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1" fillId="12" borderId="0" applyNumberFormat="0" applyBorder="0" applyAlignment="0" applyProtection="0"/>
    <xf numFmtId="0" fontId="2" fillId="13" borderId="12" applyNumberFormat="0" applyFont="0" applyAlignment="0" applyProtection="0"/>
  </cellStyleXfs>
  <cellXfs count="213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right" vertical="center" wrapText="1"/>
    </xf>
    <xf numFmtId="0" fontId="0" fillId="13" borderId="12" xfId="3" applyFont="1"/>
    <xf numFmtId="0" fontId="11" fillId="12" borderId="0" xfId="2"/>
    <xf numFmtId="0" fontId="7" fillId="10" borderId="3" xfId="0" applyFont="1" applyFill="1" applyBorder="1"/>
    <xf numFmtId="0" fontId="11" fillId="12" borderId="0" xfId="2" applyAlignment="1">
      <alignment horizontal="center" vertical="center" wrapText="1"/>
    </xf>
    <xf numFmtId="14" fontId="0" fillId="0" borderId="0" xfId="0" applyNumberFormat="1"/>
    <xf numFmtId="0" fontId="10" fillId="0" borderId="0" xfId="0" applyFont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0" fillId="0" borderId="3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3" fillId="20" borderId="11" xfId="0" applyFont="1" applyFill="1" applyBorder="1" applyAlignment="1">
      <alignment horizontal="center" vertical="center" wrapText="1"/>
    </xf>
    <xf numFmtId="0" fontId="3" fillId="20" borderId="14" xfId="0" applyFont="1" applyFill="1" applyBorder="1" applyAlignment="1">
      <alignment horizontal="center" vertical="center" wrapText="1"/>
    </xf>
    <xf numFmtId="0" fontId="3" fillId="20" borderId="2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justify" vertical="center" wrapText="1"/>
    </xf>
    <xf numFmtId="0" fontId="14" fillId="15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justify" vertical="center" wrapText="1"/>
    </xf>
    <xf numFmtId="0" fontId="14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right" vertical="center" wrapText="1"/>
    </xf>
    <xf numFmtId="0" fontId="16" fillId="16" borderId="3" xfId="0" applyFont="1" applyFill="1" applyBorder="1" applyAlignment="1">
      <alignment vertical="center" wrapText="1"/>
    </xf>
    <xf numFmtId="0" fontId="16" fillId="17" borderId="3" xfId="0" applyFont="1" applyFill="1" applyBorder="1" applyAlignment="1">
      <alignment vertical="center" wrapText="1"/>
    </xf>
    <xf numFmtId="0" fontId="17" fillId="16" borderId="3" xfId="0" applyFont="1" applyFill="1" applyBorder="1" applyAlignment="1">
      <alignment vertical="center" wrapText="1"/>
    </xf>
    <xf numFmtId="0" fontId="21" fillId="0" borderId="0" xfId="0" applyFont="1"/>
    <xf numFmtId="164" fontId="0" fillId="0" borderId="15" xfId="0" applyNumberFormat="1" applyFont="1" applyBorder="1" applyAlignment="1">
      <alignment horizontal="right" vertical="center" wrapText="1"/>
    </xf>
    <xf numFmtId="164" fontId="0" fillId="0" borderId="3" xfId="1" applyNumberFormat="1" applyFont="1" applyBorder="1"/>
    <xf numFmtId="0" fontId="0" fillId="2" borderId="7" xfId="0" applyFill="1" applyBorder="1" applyAlignment="1">
      <alignment horizontal="center" vertical="center" wrapText="1"/>
    </xf>
    <xf numFmtId="9" fontId="0" fillId="0" borderId="15" xfId="1" applyFont="1" applyFill="1" applyBorder="1"/>
    <xf numFmtId="164" fontId="0" fillId="0" borderId="9" xfId="1" applyNumberFormat="1" applyFont="1" applyBorder="1"/>
    <xf numFmtId="9" fontId="0" fillId="0" borderId="10" xfId="1" applyFont="1" applyFill="1" applyBorder="1"/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2" fillId="14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left"/>
    </xf>
    <xf numFmtId="0" fontId="12" fillId="10" borderId="3" xfId="0" applyFont="1" applyFill="1" applyBorder="1"/>
    <xf numFmtId="10" fontId="12" fillId="10" borderId="3" xfId="0" applyNumberFormat="1" applyFont="1" applyFill="1" applyBorder="1" applyAlignment="1">
      <alignment horizontal="center"/>
    </xf>
    <xf numFmtId="0" fontId="12" fillId="11" borderId="3" xfId="0" applyFont="1" applyFill="1" applyBorder="1"/>
    <xf numFmtId="10" fontId="12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0" fontId="22" fillId="0" borderId="3" xfId="0" applyFont="1" applyBorder="1"/>
    <xf numFmtId="0" fontId="12" fillId="23" borderId="3" xfId="0" applyFont="1" applyFill="1" applyBorder="1" applyAlignment="1">
      <alignment horizontal="center"/>
    </xf>
    <xf numFmtId="14" fontId="12" fillId="23" borderId="3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6" fillId="0" borderId="3" xfId="0" applyFont="1" applyFill="1" applyBorder="1" applyAlignment="1"/>
    <xf numFmtId="0" fontId="1" fillId="4" borderId="3" xfId="0" applyFont="1" applyFill="1" applyBorder="1" applyAlignment="1">
      <alignment horizontal="center" vertical="center" wrapText="1"/>
    </xf>
    <xf numFmtId="164" fontId="3" fillId="0" borderId="3" xfId="1" applyNumberFormat="1" applyFont="1" applyFill="1" applyBorder="1"/>
    <xf numFmtId="0" fontId="3" fillId="17" borderId="3" xfId="0" applyFont="1" applyFill="1" applyBorder="1"/>
    <xf numFmtId="164" fontId="3" fillId="17" borderId="3" xfId="1" applyNumberFormat="1" applyFont="1" applyFill="1" applyBorder="1"/>
    <xf numFmtId="0" fontId="3" fillId="24" borderId="3" xfId="0" applyFont="1" applyFill="1" applyBorder="1"/>
    <xf numFmtId="164" fontId="3" fillId="24" borderId="3" xfId="1" applyNumberFormat="1" applyFont="1" applyFill="1" applyBorder="1"/>
    <xf numFmtId="0" fontId="18" fillId="18" borderId="3" xfId="0" applyFont="1" applyFill="1" applyBorder="1" applyAlignment="1">
      <alignment vertical="center" wrapText="1"/>
    </xf>
    <xf numFmtId="0" fontId="17" fillId="18" borderId="3" xfId="0" applyFont="1" applyFill="1" applyBorder="1" applyAlignment="1">
      <alignment horizontal="right" vertical="center" wrapText="1"/>
    </xf>
    <xf numFmtId="0" fontId="18" fillId="19" borderId="3" xfId="0" applyFont="1" applyFill="1" applyBorder="1" applyAlignment="1">
      <alignment vertical="center" wrapText="1"/>
    </xf>
    <xf numFmtId="0" fontId="17" fillId="19" borderId="3" xfId="0" applyFont="1" applyFill="1" applyBorder="1" applyAlignment="1">
      <alignment horizontal="right" vertical="center" wrapText="1"/>
    </xf>
    <xf numFmtId="0" fontId="24" fillId="0" borderId="0" xfId="0" applyFont="1"/>
    <xf numFmtId="0" fontId="3" fillId="0" borderId="0" xfId="0" applyFont="1"/>
    <xf numFmtId="9" fontId="3" fillId="20" borderId="18" xfId="1" applyFont="1" applyFill="1" applyBorder="1" applyAlignment="1">
      <alignment horizontal="right" vertical="center"/>
    </xf>
    <xf numFmtId="9" fontId="3" fillId="20" borderId="19" xfId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9" fontId="0" fillId="10" borderId="0" xfId="0" applyNumberFormat="1" applyFill="1"/>
    <xf numFmtId="0" fontId="7" fillId="11" borderId="3" xfId="0" applyFont="1" applyFill="1" applyBorder="1"/>
    <xf numFmtId="0" fontId="8" fillId="26" borderId="7" xfId="0" applyFont="1" applyFill="1" applyBorder="1" applyAlignment="1">
      <alignment horizontal="left"/>
    </xf>
    <xf numFmtId="0" fontId="8" fillId="26" borderId="2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0" fontId="10" fillId="0" borderId="0" xfId="0" applyNumberFormat="1" applyFont="1" applyAlignment="1">
      <alignment vertical="center" wrapText="1"/>
    </xf>
    <xf numFmtId="0" fontId="0" fillId="27" borderId="3" xfId="0" applyFont="1" applyFill="1" applyBorder="1" applyAlignment="1">
      <alignment vertical="center"/>
    </xf>
    <xf numFmtId="3" fontId="13" fillId="5" borderId="3" xfId="0" applyNumberFormat="1" applyFont="1" applyFill="1" applyBorder="1" applyAlignment="1">
      <alignment horizontal="center"/>
    </xf>
    <xf numFmtId="3" fontId="12" fillId="10" borderId="3" xfId="0" applyNumberFormat="1" applyFont="1" applyFill="1" applyBorder="1" applyAlignment="1">
      <alignment horizontal="center"/>
    </xf>
    <xf numFmtId="3" fontId="12" fillId="11" borderId="3" xfId="0" applyNumberFormat="1" applyFont="1" applyFill="1" applyBorder="1" applyAlignment="1">
      <alignment horizontal="center"/>
    </xf>
    <xf numFmtId="10" fontId="13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21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5" fillId="30" borderId="7" xfId="0" applyFont="1" applyFill="1" applyBorder="1" applyAlignment="1">
      <alignment vertical="center"/>
    </xf>
    <xf numFmtId="0" fontId="5" fillId="3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6" fillId="0" borderId="4" xfId="0" applyFont="1" applyFill="1" applyBorder="1" applyAlignment="1"/>
    <xf numFmtId="0" fontId="10" fillId="0" borderId="0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9" fontId="3" fillId="3" borderId="2" xfId="1" applyFont="1" applyFill="1" applyBorder="1"/>
    <xf numFmtId="9" fontId="5" fillId="5" borderId="2" xfId="1" applyNumberFormat="1" applyFont="1" applyFill="1" applyBorder="1"/>
    <xf numFmtId="0" fontId="7" fillId="25" borderId="3" xfId="0" applyFont="1" applyFill="1" applyBorder="1" applyAlignment="1">
      <alignment horizontal="right"/>
    </xf>
    <xf numFmtId="2" fontId="0" fillId="0" borderId="4" xfId="0" applyNumberFormat="1" applyFont="1" applyFill="1" applyBorder="1" applyAlignment="1">
      <alignment horizontal="right" vertical="center"/>
    </xf>
    <xf numFmtId="0" fontId="7" fillId="25" borderId="7" xfId="0" applyFont="1" applyFill="1" applyBorder="1"/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28" borderId="3" xfId="0" applyFont="1" applyFill="1" applyBorder="1"/>
    <xf numFmtId="0" fontId="7" fillId="28" borderId="7" xfId="0" applyFont="1" applyFill="1" applyBorder="1"/>
    <xf numFmtId="9" fontId="7" fillId="28" borderId="15" xfId="0" applyNumberFormat="1" applyFont="1" applyFill="1" applyBorder="1"/>
    <xf numFmtId="0" fontId="7" fillId="7" borderId="8" xfId="0" applyFont="1" applyFill="1" applyBorder="1" applyAlignment="1">
      <alignment horizontal="left" wrapText="1"/>
    </xf>
    <xf numFmtId="0" fontId="7" fillId="7" borderId="9" xfId="0" applyFont="1" applyFill="1" applyBorder="1" applyAlignment="1">
      <alignment wrapText="1"/>
    </xf>
    <xf numFmtId="0" fontId="7" fillId="7" borderId="10" xfId="0" applyFont="1" applyFill="1" applyBorder="1" applyAlignment="1">
      <alignment horizontal="left" wrapText="1"/>
    </xf>
    <xf numFmtId="0" fontId="7" fillId="11" borderId="7" xfId="0" applyFont="1" applyFill="1" applyBorder="1"/>
    <xf numFmtId="2" fontId="1" fillId="4" borderId="8" xfId="0" applyNumberFormat="1" applyFont="1" applyFill="1" applyBorder="1" applyAlignment="1">
      <alignment horizontal="left" vertical="center"/>
    </xf>
    <xf numFmtId="1" fontId="1" fillId="4" borderId="9" xfId="0" applyNumberFormat="1" applyFont="1" applyFill="1" applyBorder="1" applyAlignment="1">
      <alignment horizontal="right" vertical="center"/>
    </xf>
    <xf numFmtId="10" fontId="1" fillId="4" borderId="10" xfId="0" applyNumberFormat="1" applyFont="1" applyFill="1" applyBorder="1" applyAlignment="1">
      <alignment horizontal="right" vertical="center"/>
    </xf>
    <xf numFmtId="0" fontId="7" fillId="28" borderId="29" xfId="0" applyFont="1" applyFill="1" applyBorder="1"/>
    <xf numFmtId="0" fontId="7" fillId="28" borderId="4" xfId="0" applyFont="1" applyFill="1" applyBorder="1"/>
    <xf numFmtId="0" fontId="1" fillId="6" borderId="21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5" fillId="5" borderId="29" xfId="0" applyFont="1" applyFill="1" applyBorder="1"/>
    <xf numFmtId="0" fontId="5" fillId="5" borderId="4" xfId="0" applyFont="1" applyFill="1" applyBorder="1" applyAlignment="1">
      <alignment horizontal="right"/>
    </xf>
    <xf numFmtId="10" fontId="5" fillId="5" borderId="30" xfId="0" applyNumberFormat="1" applyFont="1" applyFill="1" applyBorder="1" applyAlignment="1">
      <alignment horizontal="right"/>
    </xf>
    <xf numFmtId="0" fontId="1" fillId="20" borderId="2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7" fillId="31" borderId="7" xfId="0" applyFont="1" applyFill="1" applyBorder="1"/>
    <xf numFmtId="0" fontId="7" fillId="31" borderId="3" xfId="0" applyFont="1" applyFill="1" applyBorder="1" applyAlignment="1">
      <alignment horizontal="right"/>
    </xf>
    <xf numFmtId="0" fontId="5" fillId="5" borderId="7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10" fontId="5" fillId="5" borderId="15" xfId="0" applyNumberFormat="1" applyFont="1" applyFill="1" applyBorder="1" applyAlignment="1">
      <alignment vertical="center"/>
    </xf>
    <xf numFmtId="10" fontId="5" fillId="30" borderId="15" xfId="0" applyNumberFormat="1" applyFont="1" applyFill="1" applyBorder="1" applyAlignment="1">
      <alignment vertical="center"/>
    </xf>
    <xf numFmtId="0" fontId="5" fillId="32" borderId="7" xfId="0" applyFont="1" applyFill="1" applyBorder="1" applyAlignment="1">
      <alignment vertical="center"/>
    </xf>
    <xf numFmtId="0" fontId="5" fillId="32" borderId="3" xfId="0" applyFont="1" applyFill="1" applyBorder="1" applyAlignment="1">
      <alignment vertical="center"/>
    </xf>
    <xf numFmtId="10" fontId="5" fillId="32" borderId="15" xfId="0" applyNumberFormat="1" applyFont="1" applyFill="1" applyBorder="1" applyAlignment="1">
      <alignment vertical="center"/>
    </xf>
    <xf numFmtId="0" fontId="7" fillId="33" borderId="7" xfId="0" applyFont="1" applyFill="1" applyBorder="1" applyAlignment="1">
      <alignment vertical="center"/>
    </xf>
    <xf numFmtId="0" fontId="3" fillId="33" borderId="3" xfId="0" applyFont="1" applyFill="1" applyBorder="1" applyAlignment="1">
      <alignment vertical="center"/>
    </xf>
    <xf numFmtId="10" fontId="7" fillId="33" borderId="15" xfId="0" applyNumberFormat="1" applyFont="1" applyFill="1" applyBorder="1" applyAlignment="1">
      <alignment vertical="center"/>
    </xf>
    <xf numFmtId="0" fontId="7" fillId="34" borderId="7" xfId="0" applyFont="1" applyFill="1" applyBorder="1" applyAlignment="1">
      <alignment vertical="center"/>
    </xf>
    <xf numFmtId="0" fontId="3" fillId="34" borderId="3" xfId="0" applyFont="1" applyFill="1" applyBorder="1" applyAlignment="1">
      <alignment vertical="center"/>
    </xf>
    <xf numFmtId="10" fontId="7" fillId="34" borderId="15" xfId="0" applyNumberFormat="1" applyFont="1" applyFill="1" applyBorder="1" applyAlignment="1">
      <alignment vertical="center"/>
    </xf>
    <xf numFmtId="0" fontId="7" fillId="35" borderId="7" xfId="0" applyFont="1" applyFill="1" applyBorder="1" applyAlignment="1">
      <alignment vertical="center"/>
    </xf>
    <xf numFmtId="0" fontId="3" fillId="35" borderId="3" xfId="0" applyFont="1" applyFill="1" applyBorder="1" applyAlignment="1">
      <alignment vertical="center"/>
    </xf>
    <xf numFmtId="10" fontId="7" fillId="35" borderId="15" xfId="0" applyNumberFormat="1" applyFont="1" applyFill="1" applyBorder="1" applyAlignment="1">
      <alignment vertical="center"/>
    </xf>
    <xf numFmtId="0" fontId="7" fillId="36" borderId="7" xfId="0" applyFont="1" applyFill="1" applyBorder="1" applyAlignment="1">
      <alignment vertical="center"/>
    </xf>
    <xf numFmtId="0" fontId="3" fillId="36" borderId="3" xfId="0" applyFont="1" applyFill="1" applyBorder="1" applyAlignment="1">
      <alignment vertical="center"/>
    </xf>
    <xf numFmtId="10" fontId="7" fillId="36" borderId="15" xfId="0" applyNumberFormat="1" applyFont="1" applyFill="1" applyBorder="1" applyAlignment="1">
      <alignment vertical="center"/>
    </xf>
    <xf numFmtId="0" fontId="7" fillId="37" borderId="7" xfId="0" applyFont="1" applyFill="1" applyBorder="1" applyAlignment="1">
      <alignment vertical="center"/>
    </xf>
    <xf numFmtId="0" fontId="3" fillId="37" borderId="3" xfId="0" applyFont="1" applyFill="1" applyBorder="1" applyAlignment="1">
      <alignment vertical="center"/>
    </xf>
    <xf numFmtId="10" fontId="7" fillId="37" borderId="15" xfId="0" applyNumberFormat="1" applyFont="1" applyFill="1" applyBorder="1" applyAlignment="1">
      <alignment vertical="center"/>
    </xf>
    <xf numFmtId="0" fontId="3" fillId="38" borderId="7" xfId="0" applyFont="1" applyFill="1" applyBorder="1" applyAlignment="1">
      <alignment vertical="center"/>
    </xf>
    <xf numFmtId="0" fontId="3" fillId="38" borderId="3" xfId="0" applyFont="1" applyFill="1" applyBorder="1" applyAlignment="1">
      <alignment vertical="center"/>
    </xf>
    <xf numFmtId="10" fontId="3" fillId="38" borderId="15" xfId="0" applyNumberFormat="1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0" fontId="5" fillId="5" borderId="28" xfId="0" applyFont="1" applyFill="1" applyBorder="1" applyAlignment="1">
      <alignment vertical="center"/>
    </xf>
    <xf numFmtId="10" fontId="5" fillId="5" borderId="19" xfId="0" applyNumberFormat="1" applyFont="1" applyFill="1" applyBorder="1" applyAlignment="1">
      <alignment vertical="center"/>
    </xf>
    <xf numFmtId="0" fontId="3" fillId="20" borderId="8" xfId="0" applyFont="1" applyFill="1" applyBorder="1" applyAlignment="1">
      <alignment vertical="center" wrapText="1"/>
    </xf>
    <xf numFmtId="0" fontId="3" fillId="29" borderId="9" xfId="0" applyFont="1" applyFill="1" applyBorder="1" applyAlignment="1">
      <alignment horizontal="right" vertical="center" wrapText="1"/>
    </xf>
    <xf numFmtId="164" fontId="3" fillId="20" borderId="10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0" fillId="39" borderId="3" xfId="0" applyFont="1" applyFill="1" applyBorder="1" applyAlignment="1">
      <alignment vertical="center"/>
    </xf>
    <xf numFmtId="2" fontId="0" fillId="39" borderId="4" xfId="0" applyNumberFormat="1" applyFont="1" applyFill="1" applyBorder="1" applyAlignment="1">
      <alignment horizontal="right" vertical="center"/>
    </xf>
    <xf numFmtId="0" fontId="6" fillId="39" borderId="4" xfId="0" applyFont="1" applyFill="1" applyBorder="1" applyAlignment="1"/>
    <xf numFmtId="0" fontId="3" fillId="0" borderId="1" xfId="0" applyFont="1" applyBorder="1" applyAlignment="1">
      <alignment horizontal="right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0" borderId="34" xfId="0" applyFont="1" applyBorder="1" applyAlignment="1">
      <alignment horizontal="right" vertical="center" wrapText="1"/>
    </xf>
    <xf numFmtId="0" fontId="3" fillId="4" borderId="31" xfId="0" applyFont="1" applyFill="1" applyBorder="1" applyAlignment="1">
      <alignment horizontal="right" vertical="center" wrapText="1"/>
    </xf>
    <xf numFmtId="0" fontId="3" fillId="4" borderId="22" xfId="0" applyFont="1" applyFill="1" applyBorder="1" applyAlignment="1">
      <alignment horizontal="right" vertical="center" wrapText="1"/>
    </xf>
    <xf numFmtId="0" fontId="7" fillId="10" borderId="7" xfId="0" applyFont="1" applyFill="1" applyBorder="1"/>
    <xf numFmtId="0" fontId="7" fillId="10" borderId="15" xfId="0" applyFont="1" applyFill="1" applyBorder="1"/>
    <xf numFmtId="0" fontId="7" fillId="11" borderId="15" xfId="0" applyFont="1" applyFill="1" applyBorder="1"/>
    <xf numFmtId="10" fontId="7" fillId="25" borderId="15" xfId="0" applyNumberFormat="1" applyFont="1" applyFill="1" applyBorder="1" applyAlignment="1">
      <alignment horizontal="right"/>
    </xf>
    <xf numFmtId="10" fontId="7" fillId="31" borderId="15" xfId="0" applyNumberFormat="1" applyFont="1" applyFill="1" applyBorder="1" applyAlignment="1">
      <alignment horizontal="right"/>
    </xf>
    <xf numFmtId="0" fontId="5" fillId="5" borderId="3" xfId="0" applyFont="1" applyFill="1" applyBorder="1"/>
    <xf numFmtId="0" fontId="5" fillId="5" borderId="7" xfId="0" applyFont="1" applyFill="1" applyBorder="1"/>
    <xf numFmtId="0" fontId="5" fillId="5" borderId="15" xfId="0" applyFont="1" applyFill="1" applyBorder="1"/>
    <xf numFmtId="49" fontId="6" fillId="0" borderId="0" xfId="0" applyNumberFormat="1" applyFont="1" applyFill="1" applyBorder="1" applyAlignment="1">
      <alignment horizontal="left"/>
    </xf>
    <xf numFmtId="10" fontId="7" fillId="10" borderId="15" xfId="0" applyNumberFormat="1" applyFont="1" applyFill="1" applyBorder="1"/>
    <xf numFmtId="10" fontId="7" fillId="11" borderId="15" xfId="0" applyNumberFormat="1" applyFont="1" applyFill="1" applyBorder="1"/>
    <xf numFmtId="0" fontId="0" fillId="0" borderId="3" xfId="0" applyBorder="1"/>
    <xf numFmtId="3" fontId="16" fillId="16" borderId="3" xfId="0" applyNumberFormat="1" applyFont="1" applyFill="1" applyBorder="1" applyAlignment="1">
      <alignment horizontal="center" vertical="center" wrapText="1"/>
    </xf>
    <xf numFmtId="3" fontId="16" fillId="17" borderId="3" xfId="0" applyNumberFormat="1" applyFont="1" applyFill="1" applyBorder="1" applyAlignment="1">
      <alignment horizontal="center" vertical="center" wrapText="1"/>
    </xf>
    <xf numFmtId="3" fontId="17" fillId="16" borderId="3" xfId="0" applyNumberFormat="1" applyFont="1" applyFill="1" applyBorder="1" applyAlignment="1">
      <alignment horizontal="center" vertical="center" wrapText="1"/>
    </xf>
    <xf numFmtId="9" fontId="7" fillId="28" borderId="30" xfId="0" applyNumberFormat="1" applyFont="1" applyFill="1" applyBorder="1"/>
    <xf numFmtId="0" fontId="20" fillId="21" borderId="26" xfId="0" applyFont="1" applyFill="1" applyBorder="1" applyAlignment="1">
      <alignment horizontal="center" vertical="center"/>
    </xf>
    <xf numFmtId="0" fontId="20" fillId="21" borderId="23" xfId="0" applyFont="1" applyFill="1" applyBorder="1" applyAlignment="1">
      <alignment horizontal="center" vertical="center"/>
    </xf>
    <xf numFmtId="0" fontId="20" fillId="21" borderId="24" xfId="0" applyFont="1" applyFill="1" applyBorder="1" applyAlignment="1">
      <alignment horizontal="center"/>
    </xf>
    <xf numFmtId="0" fontId="20" fillId="21" borderId="25" xfId="0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1" fillId="12" borderId="0" xfId="2" applyBorder="1" applyAlignment="1">
      <alignment horizontal="center" vertical="center" wrapText="1"/>
    </xf>
    <xf numFmtId="0" fontId="11" fillId="12" borderId="5" xfId="2" applyBorder="1" applyAlignment="1">
      <alignment horizontal="center" vertical="center" wrapText="1"/>
    </xf>
    <xf numFmtId="0" fontId="3" fillId="27" borderId="3" xfId="0" applyFont="1" applyFill="1" applyBorder="1"/>
    <xf numFmtId="0" fontId="7" fillId="27" borderId="3" xfId="0" applyFont="1" applyFill="1" applyBorder="1" applyAlignment="1"/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E2DA"/>
      <color rgb="FFFFEDB3"/>
      <color rgb="FFFEC2B8"/>
      <color rgb="FFBDD7EE"/>
      <color rgb="FF9BC2E6"/>
      <color rgb="FFDDEBF7"/>
      <color rgb="FFFF9797"/>
      <color rgb="FFFF7C80"/>
      <color rgb="FFFFE9AB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"/>
  <sheetViews>
    <sheetView tabSelected="1" zoomScale="90" zoomScaleNormal="90" workbookViewId="0">
      <selection activeCell="E92" sqref="E92"/>
    </sheetView>
  </sheetViews>
  <sheetFormatPr baseColWidth="10" defaultColWidth="9.140625" defaultRowHeight="15"/>
  <cols>
    <col min="1" max="1" width="2" customWidth="1"/>
    <col min="2" max="2" width="32.7109375" customWidth="1"/>
    <col min="3" max="5" width="15.7109375" customWidth="1"/>
    <col min="6" max="6" width="18.5703125" customWidth="1"/>
    <col min="7" max="7" width="17.140625" customWidth="1"/>
    <col min="8" max="8" width="7.140625" customWidth="1"/>
    <col min="9" max="9" width="34" customWidth="1"/>
    <col min="10" max="10" width="11" customWidth="1"/>
    <col min="11" max="11" width="12.28515625" customWidth="1"/>
    <col min="12" max="12" width="3.140625" customWidth="1"/>
    <col min="13" max="13" width="12.7109375" customWidth="1"/>
    <col min="14" max="14" width="16.140625" customWidth="1"/>
    <col min="15" max="15" width="27.5703125" style="20" customWidth="1"/>
    <col min="16" max="16" width="17.140625" customWidth="1"/>
    <col min="17" max="17" width="12.7109375" customWidth="1"/>
    <col min="18" max="18" width="30.85546875" customWidth="1"/>
  </cols>
  <sheetData>
    <row r="1" spans="2:15" ht="15" customHeight="1" thickBot="1">
      <c r="B1" s="4" t="s">
        <v>201</v>
      </c>
      <c r="I1" s="201" t="s">
        <v>56</v>
      </c>
      <c r="J1" s="202"/>
      <c r="O1"/>
    </row>
    <row r="2" spans="2:15" ht="15" customHeight="1">
      <c r="B2" s="52" t="s">
        <v>0</v>
      </c>
      <c r="C2" s="53" t="s">
        <v>1</v>
      </c>
      <c r="D2" s="53" t="s">
        <v>2</v>
      </c>
      <c r="E2" s="53" t="s">
        <v>3</v>
      </c>
      <c r="F2" s="53" t="s">
        <v>15</v>
      </c>
      <c r="G2" s="54" t="s">
        <v>16</v>
      </c>
      <c r="I2" s="199" t="s">
        <v>57</v>
      </c>
      <c r="J2" s="200"/>
      <c r="O2"/>
    </row>
    <row r="3" spans="2:15" ht="15" customHeight="1">
      <c r="B3" s="48" t="s">
        <v>4</v>
      </c>
      <c r="C3" s="31">
        <v>0</v>
      </c>
      <c r="D3" s="31">
        <v>1</v>
      </c>
      <c r="E3" s="31">
        <f>C3+D3</f>
        <v>1</v>
      </c>
      <c r="F3" s="47">
        <f>E3/$E$12</f>
        <v>7.4074074074074077E-3</v>
      </c>
      <c r="G3" s="49">
        <f>F3</f>
        <v>7.4074074074074077E-3</v>
      </c>
      <c r="I3" s="55">
        <v>44265</v>
      </c>
      <c r="J3" s="22"/>
      <c r="M3" s="22"/>
      <c r="O3"/>
    </row>
    <row r="4" spans="2:15" ht="15" customHeight="1" thickBot="1">
      <c r="B4" s="48" t="s">
        <v>5</v>
      </c>
      <c r="C4" s="31">
        <v>6</v>
      </c>
      <c r="D4" s="31">
        <v>7</v>
      </c>
      <c r="E4" s="31">
        <f t="shared" ref="E4:E12" si="0">C4+D4</f>
        <v>13</v>
      </c>
      <c r="F4" s="47">
        <f t="shared" ref="F4:F11" si="1">E4/$E$12</f>
        <v>9.6296296296296297E-2</v>
      </c>
      <c r="G4" s="49">
        <f>G3+F4</f>
        <v>0.1037037037037037</v>
      </c>
      <c r="M4" s="22"/>
      <c r="O4"/>
    </row>
    <row r="5" spans="2:15" ht="15" customHeight="1">
      <c r="B5" s="48" t="s">
        <v>6</v>
      </c>
      <c r="C5" s="31">
        <v>14</v>
      </c>
      <c r="D5" s="31">
        <v>10</v>
      </c>
      <c r="E5" s="31">
        <f t="shared" si="0"/>
        <v>24</v>
      </c>
      <c r="F5" s="47">
        <f t="shared" si="1"/>
        <v>0.17777777777777778</v>
      </c>
      <c r="G5" s="49">
        <f>G4+F5</f>
        <v>0.2814814814814815</v>
      </c>
      <c r="H5" s="8"/>
      <c r="I5" s="24" t="s">
        <v>60</v>
      </c>
      <c r="J5" s="25" t="s">
        <v>21</v>
      </c>
      <c r="K5" s="26" t="s">
        <v>22</v>
      </c>
      <c r="M5" s="9"/>
      <c r="N5" s="9"/>
      <c r="O5"/>
    </row>
    <row r="6" spans="2:15" ht="15" customHeight="1">
      <c r="B6" s="48" t="s">
        <v>7</v>
      </c>
      <c r="C6" s="31">
        <v>3</v>
      </c>
      <c r="D6" s="31">
        <v>5</v>
      </c>
      <c r="E6" s="31">
        <f t="shared" si="0"/>
        <v>8</v>
      </c>
      <c r="F6" s="47">
        <f t="shared" si="1"/>
        <v>5.9259259259259262E-2</v>
      </c>
      <c r="G6" s="49">
        <f t="shared" ref="G6:G11" si="2">G5+F6</f>
        <v>0.34074074074074079</v>
      </c>
      <c r="H6" s="8"/>
      <c r="I6" s="143" t="s">
        <v>28</v>
      </c>
      <c r="J6" s="144">
        <v>64</v>
      </c>
      <c r="K6" s="145">
        <f>J6/$C$20</f>
        <v>0.44137931034482758</v>
      </c>
      <c r="M6" s="9"/>
      <c r="N6" s="9"/>
      <c r="O6"/>
    </row>
    <row r="7" spans="2:15" ht="15" customHeight="1">
      <c r="B7" s="48" t="s">
        <v>8</v>
      </c>
      <c r="C7" s="31">
        <v>7</v>
      </c>
      <c r="D7" s="31">
        <v>6</v>
      </c>
      <c r="E7" s="31">
        <f t="shared" si="0"/>
        <v>13</v>
      </c>
      <c r="F7" s="47">
        <f t="shared" si="1"/>
        <v>9.6296296296296297E-2</v>
      </c>
      <c r="G7" s="49">
        <f t="shared" si="2"/>
        <v>0.43703703703703711</v>
      </c>
      <c r="H7" s="8"/>
      <c r="I7" s="106" t="s">
        <v>19</v>
      </c>
      <c r="J7" s="107">
        <v>29</v>
      </c>
      <c r="K7" s="146">
        <f t="shared" ref="K7:K14" si="3">J7/$C$20</f>
        <v>0.2</v>
      </c>
      <c r="M7" s="9"/>
      <c r="N7" s="9"/>
      <c r="O7"/>
    </row>
    <row r="8" spans="2:15" ht="15" customHeight="1">
      <c r="B8" s="48" t="s">
        <v>9</v>
      </c>
      <c r="C8" s="31">
        <v>10</v>
      </c>
      <c r="D8" s="31">
        <v>14</v>
      </c>
      <c r="E8" s="31">
        <f t="shared" si="0"/>
        <v>24</v>
      </c>
      <c r="F8" s="47">
        <f t="shared" si="1"/>
        <v>0.17777777777777778</v>
      </c>
      <c r="G8" s="49">
        <f t="shared" si="2"/>
        <v>0.61481481481481493</v>
      </c>
      <c r="H8" s="8"/>
      <c r="I8" s="147" t="s">
        <v>12</v>
      </c>
      <c r="J8" s="148">
        <v>20</v>
      </c>
      <c r="K8" s="149">
        <f t="shared" si="3"/>
        <v>0.13793103448275862</v>
      </c>
      <c r="M8" s="9"/>
      <c r="N8" s="9"/>
      <c r="O8"/>
    </row>
    <row r="9" spans="2:15" ht="15" customHeight="1">
      <c r="B9" s="48" t="s">
        <v>10</v>
      </c>
      <c r="C9" s="31">
        <v>8</v>
      </c>
      <c r="D9" s="31">
        <v>13</v>
      </c>
      <c r="E9" s="31">
        <f t="shared" si="0"/>
        <v>21</v>
      </c>
      <c r="F9" s="47">
        <f t="shared" si="1"/>
        <v>0.15555555555555556</v>
      </c>
      <c r="G9" s="49">
        <f t="shared" si="2"/>
        <v>0.77037037037037048</v>
      </c>
      <c r="I9" s="150" t="s">
        <v>18</v>
      </c>
      <c r="J9" s="151">
        <v>12</v>
      </c>
      <c r="K9" s="152">
        <f t="shared" si="3"/>
        <v>8.2758620689655171E-2</v>
      </c>
      <c r="M9" s="9"/>
      <c r="N9" s="9"/>
      <c r="O9" s="104"/>
    </row>
    <row r="10" spans="2:15" ht="15" customHeight="1">
      <c r="B10" s="48" t="s">
        <v>11</v>
      </c>
      <c r="C10" s="31">
        <v>10</v>
      </c>
      <c r="D10" s="31">
        <v>9</v>
      </c>
      <c r="E10" s="31">
        <f t="shared" si="0"/>
        <v>19</v>
      </c>
      <c r="F10" s="47">
        <f t="shared" si="1"/>
        <v>0.14074074074074075</v>
      </c>
      <c r="G10" s="49">
        <f t="shared" si="2"/>
        <v>0.9111111111111112</v>
      </c>
      <c r="I10" s="153" t="s">
        <v>61</v>
      </c>
      <c r="J10" s="154">
        <v>6</v>
      </c>
      <c r="K10" s="155">
        <f t="shared" si="3"/>
        <v>4.1379310344827586E-2</v>
      </c>
      <c r="M10" s="9"/>
      <c r="N10" s="9"/>
      <c r="O10" s="104"/>
    </row>
    <row r="11" spans="2:15" ht="15" customHeight="1" thickBot="1">
      <c r="B11" s="179" t="s">
        <v>64</v>
      </c>
      <c r="C11" s="180">
        <v>7</v>
      </c>
      <c r="D11" s="180">
        <v>5</v>
      </c>
      <c r="E11" s="180">
        <f t="shared" si="0"/>
        <v>12</v>
      </c>
      <c r="F11" s="50">
        <f t="shared" si="1"/>
        <v>8.8888888888888892E-2</v>
      </c>
      <c r="G11" s="51">
        <f t="shared" si="2"/>
        <v>1</v>
      </c>
      <c r="I11" s="156" t="s">
        <v>65</v>
      </c>
      <c r="J11" s="157">
        <v>4</v>
      </c>
      <c r="K11" s="158">
        <f t="shared" si="3"/>
        <v>2.7586206896551724E-2</v>
      </c>
      <c r="M11" s="9"/>
      <c r="N11" s="87"/>
      <c r="O11" s="104"/>
    </row>
    <row r="12" spans="2:15" ht="15" customHeight="1" thickBot="1">
      <c r="B12" s="102" t="s">
        <v>38</v>
      </c>
      <c r="C12" s="181">
        <v>65</v>
      </c>
      <c r="D12" s="181">
        <v>70</v>
      </c>
      <c r="E12" s="182">
        <f t="shared" si="0"/>
        <v>135</v>
      </c>
      <c r="F12" s="6"/>
      <c r="I12" s="159" t="s">
        <v>139</v>
      </c>
      <c r="J12" s="160">
        <v>3</v>
      </c>
      <c r="K12" s="161">
        <f>J12/$C$20</f>
        <v>2.0689655172413793E-2</v>
      </c>
      <c r="M12" s="9"/>
      <c r="N12" s="87"/>
      <c r="O12" s="104"/>
    </row>
    <row r="13" spans="2:15" ht="15" customHeight="1" thickBot="1">
      <c r="B13" s="1"/>
      <c r="C13" s="85">
        <f>C12/E12</f>
        <v>0.48148148148148145</v>
      </c>
      <c r="D13" s="86">
        <f>D12/E12</f>
        <v>0.51851851851851849</v>
      </c>
      <c r="E13" s="2"/>
      <c r="G13" s="6"/>
      <c r="I13" s="162" t="s">
        <v>27</v>
      </c>
      <c r="J13" s="163">
        <v>1</v>
      </c>
      <c r="K13" s="164">
        <f t="shared" si="3"/>
        <v>6.8965517241379309E-3</v>
      </c>
      <c r="M13" s="9"/>
      <c r="N13" s="110"/>
      <c r="O13" s="104"/>
    </row>
    <row r="14" spans="2:15" ht="15" customHeight="1" thickBot="1">
      <c r="B14" s="5"/>
      <c r="E14" s="2"/>
      <c r="F14" s="6"/>
      <c r="I14" s="165" t="s">
        <v>30</v>
      </c>
      <c r="J14" s="166">
        <v>6</v>
      </c>
      <c r="K14" s="167">
        <f t="shared" si="3"/>
        <v>4.1379310344827586E-2</v>
      </c>
      <c r="M14" s="110"/>
      <c r="N14" s="110"/>
      <c r="O14" s="104"/>
    </row>
    <row r="15" spans="2:15" ht="15" customHeight="1" thickBot="1">
      <c r="B15" s="32" t="s">
        <v>71</v>
      </c>
      <c r="C15" s="33" t="s">
        <v>44</v>
      </c>
      <c r="D15" s="34" t="s">
        <v>22</v>
      </c>
      <c r="E15" s="3"/>
      <c r="F15" s="6"/>
      <c r="I15" s="168" t="s">
        <v>20</v>
      </c>
      <c r="J15" s="169">
        <f>SUM(J6:J14)</f>
        <v>145</v>
      </c>
      <c r="K15" s="170"/>
      <c r="M15" s="110"/>
      <c r="N15" s="110"/>
      <c r="O15"/>
    </row>
    <row r="16" spans="2:15" ht="15" customHeight="1" thickBot="1">
      <c r="B16" s="30" t="s">
        <v>23</v>
      </c>
      <c r="C16" s="31">
        <v>108</v>
      </c>
      <c r="D16" s="46">
        <f>C16/$C$20</f>
        <v>0.7448275862068966</v>
      </c>
      <c r="F16" s="207" t="s">
        <v>70</v>
      </c>
      <c r="G16" s="208"/>
      <c r="M16" s="104"/>
      <c r="N16" s="104"/>
      <c r="O16"/>
    </row>
    <row r="17" spans="2:15" ht="15" customHeight="1" thickBot="1">
      <c r="B17" s="30" t="s">
        <v>24</v>
      </c>
      <c r="C17" s="31">
        <v>26</v>
      </c>
      <c r="D17" s="46">
        <f t="shared" ref="D17:D19" si="4">C17/$C$20</f>
        <v>0.1793103448275862</v>
      </c>
      <c r="F17" s="205">
        <v>3.1E-2</v>
      </c>
      <c r="G17" s="206"/>
      <c r="I17" s="118" t="s">
        <v>113</v>
      </c>
      <c r="J17" s="119"/>
      <c r="K17" s="119"/>
      <c r="M17" s="94"/>
      <c r="N17" s="94"/>
      <c r="O17"/>
    </row>
    <row r="18" spans="2:15" ht="15.6" customHeight="1" thickBot="1">
      <c r="B18" s="30" t="s">
        <v>25</v>
      </c>
      <c r="C18" s="31">
        <v>7</v>
      </c>
      <c r="D18" s="46">
        <f t="shared" si="4"/>
        <v>4.8275862068965517E-2</v>
      </c>
      <c r="F18" s="207" t="s">
        <v>83</v>
      </c>
      <c r="G18" s="208"/>
      <c r="I18" s="132" t="s">
        <v>26</v>
      </c>
      <c r="J18" s="133" t="s">
        <v>21</v>
      </c>
      <c r="K18" s="134" t="s">
        <v>22</v>
      </c>
      <c r="M18" s="94"/>
      <c r="N18" s="94"/>
      <c r="O18"/>
    </row>
    <row r="19" spans="2:15" ht="16.350000000000001" customHeight="1" thickBot="1">
      <c r="B19" s="30" t="s">
        <v>30</v>
      </c>
      <c r="C19" s="31">
        <v>4</v>
      </c>
      <c r="D19" s="46">
        <f t="shared" si="4"/>
        <v>2.7586206896551724E-2</v>
      </c>
      <c r="F19" s="203">
        <v>25.6</v>
      </c>
      <c r="G19" s="204"/>
      <c r="I19" s="130" t="s">
        <v>89</v>
      </c>
      <c r="J19" s="131">
        <v>98</v>
      </c>
      <c r="K19" s="198">
        <f t="shared" ref="K19:K32" si="5">J19/C$20</f>
        <v>0.67586206896551726</v>
      </c>
      <c r="M19" s="9"/>
      <c r="O19"/>
    </row>
    <row r="20" spans="2:15" ht="18.75" thickBot="1">
      <c r="B20" s="171" t="s">
        <v>20</v>
      </c>
      <c r="C20" s="172">
        <f>SUM(C16:C19)</f>
        <v>145</v>
      </c>
      <c r="D20" s="173">
        <f t="shared" ref="D20" si="6">C20/C$20</f>
        <v>1</v>
      </c>
      <c r="F20" s="45" t="s">
        <v>75</v>
      </c>
      <c r="I20" s="121" t="s">
        <v>24</v>
      </c>
      <c r="J20" s="120">
        <v>13</v>
      </c>
      <c r="K20" s="122">
        <f t="shared" si="5"/>
        <v>8.9655172413793102E-2</v>
      </c>
      <c r="M20" s="9"/>
      <c r="N20" s="8"/>
      <c r="O20"/>
    </row>
    <row r="21" spans="2:15" ht="15.6" customHeight="1">
      <c r="C21" s="84"/>
      <c r="I21" s="121" t="s">
        <v>118</v>
      </c>
      <c r="J21" s="120">
        <v>1</v>
      </c>
      <c r="K21" s="122">
        <f t="shared" si="5"/>
        <v>6.8965517241379309E-3</v>
      </c>
      <c r="M21" s="9"/>
      <c r="N21" s="8"/>
      <c r="O21"/>
    </row>
    <row r="22" spans="2:15" ht="15.6" customHeight="1" thickBot="1">
      <c r="B22" s="5" t="s">
        <v>232</v>
      </c>
      <c r="I22" s="121" t="s">
        <v>117</v>
      </c>
      <c r="J22" s="120">
        <v>1</v>
      </c>
      <c r="K22" s="122">
        <f t="shared" si="5"/>
        <v>6.8965517241379309E-3</v>
      </c>
      <c r="M22" s="9"/>
      <c r="N22" s="8"/>
      <c r="O22"/>
    </row>
    <row r="23" spans="2:15" ht="18.75" thickBot="1">
      <c r="B23" s="111" t="s">
        <v>14</v>
      </c>
      <c r="C23" s="178">
        <v>65</v>
      </c>
      <c r="D23" s="113">
        <f>C23/(C23+C24)</f>
        <v>0.45774647887323944</v>
      </c>
      <c r="I23" s="121" t="s">
        <v>112</v>
      </c>
      <c r="J23" s="120">
        <v>1</v>
      </c>
      <c r="K23" s="122">
        <f t="shared" si="5"/>
        <v>6.8965517241379309E-3</v>
      </c>
      <c r="M23" s="9"/>
      <c r="N23" s="8"/>
      <c r="O23"/>
    </row>
    <row r="24" spans="2:15" ht="18.75" thickBot="1">
      <c r="B24" s="112" t="s">
        <v>13</v>
      </c>
      <c r="C24" s="178">
        <v>77</v>
      </c>
      <c r="D24" s="114">
        <f>C24/(C23+C24)</f>
        <v>0.54225352112676062</v>
      </c>
      <c r="I24" s="121" t="s">
        <v>25</v>
      </c>
      <c r="J24" s="120">
        <v>1</v>
      </c>
      <c r="K24" s="122">
        <f t="shared" si="5"/>
        <v>6.8965517241379309E-3</v>
      </c>
      <c r="M24" s="9"/>
      <c r="N24" s="92"/>
      <c r="O24"/>
    </row>
    <row r="25" spans="2:15" ht="18">
      <c r="C25" s="101"/>
      <c r="I25" s="121" t="s">
        <v>116</v>
      </c>
      <c r="J25" s="120">
        <v>1</v>
      </c>
      <c r="K25" s="122">
        <f t="shared" si="5"/>
        <v>6.8965517241379309E-3</v>
      </c>
      <c r="M25" s="9"/>
      <c r="N25" s="93"/>
      <c r="O25"/>
    </row>
    <row r="26" spans="2:15" ht="18.75" thickBot="1">
      <c r="B26" s="5" t="s">
        <v>199</v>
      </c>
      <c r="I26" s="121" t="s">
        <v>72</v>
      </c>
      <c r="J26" s="120">
        <v>1</v>
      </c>
      <c r="K26" s="122">
        <f t="shared" si="5"/>
        <v>6.8965517241379309E-3</v>
      </c>
      <c r="M26" s="9"/>
      <c r="N26" s="93"/>
      <c r="O26"/>
    </row>
    <row r="27" spans="2:15" ht="18.75" thickBot="1">
      <c r="B27" s="19" t="s">
        <v>152</v>
      </c>
      <c r="C27" s="19" t="s">
        <v>44</v>
      </c>
      <c r="D27" s="19" t="s">
        <v>22</v>
      </c>
      <c r="E27" s="19" t="s">
        <v>17</v>
      </c>
      <c r="F27" s="96" t="s">
        <v>120</v>
      </c>
      <c r="I27" s="121" t="s">
        <v>100</v>
      </c>
      <c r="J27" s="120">
        <v>1</v>
      </c>
      <c r="K27" s="122">
        <f t="shared" si="5"/>
        <v>6.8965517241379309E-3</v>
      </c>
      <c r="M27" s="9"/>
      <c r="N27" s="8"/>
      <c r="O27"/>
    </row>
    <row r="28" spans="2:15" ht="18">
      <c r="B28" s="96" t="s">
        <v>156</v>
      </c>
      <c r="C28" s="175">
        <v>14</v>
      </c>
      <c r="D28" s="176">
        <v>9.66</v>
      </c>
      <c r="E28" s="177">
        <v>1</v>
      </c>
      <c r="F28" s="8"/>
      <c r="I28" s="121" t="s">
        <v>67</v>
      </c>
      <c r="J28" s="120">
        <v>0</v>
      </c>
      <c r="K28" s="122">
        <f t="shared" si="5"/>
        <v>0</v>
      </c>
      <c r="M28" s="9"/>
      <c r="N28" s="8"/>
      <c r="O28"/>
    </row>
    <row r="29" spans="2:15" ht="18">
      <c r="B29" s="96" t="s">
        <v>189</v>
      </c>
      <c r="C29" s="96">
        <v>8</v>
      </c>
      <c r="D29" s="176">
        <v>5.52</v>
      </c>
      <c r="E29" s="177">
        <v>2</v>
      </c>
      <c r="F29" s="8"/>
      <c r="I29" s="121" t="s">
        <v>121</v>
      </c>
      <c r="J29" s="120">
        <v>0</v>
      </c>
      <c r="K29" s="122">
        <f t="shared" si="5"/>
        <v>0</v>
      </c>
      <c r="M29" s="9"/>
      <c r="O29"/>
    </row>
    <row r="30" spans="2:15" ht="15.6" customHeight="1">
      <c r="B30" s="96" t="s">
        <v>164</v>
      </c>
      <c r="C30" s="96">
        <v>7</v>
      </c>
      <c r="D30" s="96">
        <v>4.83</v>
      </c>
      <c r="E30" s="96">
        <v>3</v>
      </c>
      <c r="F30" s="95"/>
      <c r="I30" s="121" t="s">
        <v>115</v>
      </c>
      <c r="J30" s="120">
        <v>0</v>
      </c>
      <c r="K30" s="122">
        <f t="shared" si="5"/>
        <v>0</v>
      </c>
      <c r="M30" s="9"/>
      <c r="N30" s="8"/>
      <c r="O30"/>
    </row>
    <row r="31" spans="2:15" ht="15.6" customHeight="1">
      <c r="B31" s="96" t="s">
        <v>123</v>
      </c>
      <c r="C31" s="96">
        <v>7</v>
      </c>
      <c r="D31" s="96">
        <v>4.83</v>
      </c>
      <c r="E31" s="96">
        <v>4</v>
      </c>
      <c r="F31" s="95"/>
      <c r="I31" s="121" t="s">
        <v>96</v>
      </c>
      <c r="J31" s="120">
        <v>0</v>
      </c>
      <c r="K31" s="122">
        <f t="shared" si="5"/>
        <v>0</v>
      </c>
      <c r="M31" s="9"/>
      <c r="O31"/>
    </row>
    <row r="32" spans="2:15" ht="15.6" customHeight="1">
      <c r="B32" s="96" t="s">
        <v>122</v>
      </c>
      <c r="C32" s="96">
        <v>6</v>
      </c>
      <c r="D32" s="96">
        <v>4.1399999999999997</v>
      </c>
      <c r="E32" s="96">
        <v>5</v>
      </c>
      <c r="F32" s="8"/>
      <c r="I32" s="121" t="s">
        <v>119</v>
      </c>
      <c r="J32" s="120">
        <v>0</v>
      </c>
      <c r="K32" s="122">
        <f t="shared" si="5"/>
        <v>0</v>
      </c>
      <c r="M32" s="9"/>
      <c r="O32"/>
    </row>
    <row r="33" spans="1:15" ht="16.350000000000001" customHeight="1" thickBot="1">
      <c r="B33" s="23" t="s">
        <v>134</v>
      </c>
      <c r="C33" s="23">
        <v>5</v>
      </c>
      <c r="D33" s="116">
        <v>3.45</v>
      </c>
      <c r="E33" s="109">
        <v>6</v>
      </c>
      <c r="F33" s="95"/>
      <c r="G33" s="40"/>
      <c r="I33" s="123" t="s">
        <v>20</v>
      </c>
      <c r="J33" s="124">
        <f>SUM(J19:J32)</f>
        <v>118</v>
      </c>
      <c r="K33" s="125"/>
      <c r="M33" s="9"/>
      <c r="O33"/>
    </row>
    <row r="34" spans="1:15" ht="15.6" customHeight="1" thickBot="1">
      <c r="A34" s="8"/>
      <c r="B34" s="23" t="s">
        <v>135</v>
      </c>
      <c r="C34" s="23">
        <v>5</v>
      </c>
      <c r="D34" s="116">
        <v>3.45</v>
      </c>
      <c r="E34" s="72">
        <v>7</v>
      </c>
      <c r="F34" s="8"/>
      <c r="G34" s="40"/>
      <c r="O34"/>
    </row>
    <row r="35" spans="1:15" ht="15.95" customHeight="1" thickBot="1">
      <c r="A35" s="8"/>
      <c r="B35" s="23" t="s">
        <v>161</v>
      </c>
      <c r="C35" s="23">
        <v>5</v>
      </c>
      <c r="D35" s="116">
        <v>3.45</v>
      </c>
      <c r="E35" s="72">
        <v>8</v>
      </c>
      <c r="F35" s="103"/>
      <c r="G35" s="40"/>
      <c r="I35" s="138" t="s">
        <v>29</v>
      </c>
      <c r="J35" s="139" t="s">
        <v>21</v>
      </c>
      <c r="K35" s="140" t="s">
        <v>22</v>
      </c>
      <c r="M35" s="8"/>
      <c r="O35"/>
    </row>
    <row r="36" spans="1:15" ht="15.6" customHeight="1">
      <c r="B36" s="23" t="s">
        <v>130</v>
      </c>
      <c r="C36" s="23">
        <v>4</v>
      </c>
      <c r="D36" s="116">
        <v>2.76</v>
      </c>
      <c r="E36" s="72">
        <v>9</v>
      </c>
      <c r="F36" s="8"/>
      <c r="G36" s="40"/>
      <c r="I36" s="135" t="s">
        <v>50</v>
      </c>
      <c r="J36" s="136">
        <v>100</v>
      </c>
      <c r="K36" s="137">
        <f>J36/$J$53</f>
        <v>0.68965517241379315</v>
      </c>
      <c r="M36" s="8"/>
      <c r="O36"/>
    </row>
    <row r="37" spans="1:15" ht="16.149999999999999" customHeight="1">
      <c r="B37" s="23" t="s">
        <v>67</v>
      </c>
      <c r="C37" s="23">
        <v>4</v>
      </c>
      <c r="D37" s="116">
        <v>2.76</v>
      </c>
      <c r="E37" s="109">
        <v>10</v>
      </c>
      <c r="F37" s="95"/>
      <c r="G37" s="41"/>
      <c r="I37" s="189" t="s">
        <v>140</v>
      </c>
      <c r="J37" s="188">
        <v>13</v>
      </c>
      <c r="K37" s="137">
        <f>J37/$J$53</f>
        <v>8.9655172413793102E-2</v>
      </c>
      <c r="M37" s="8"/>
      <c r="O37"/>
    </row>
    <row r="38" spans="1:15" ht="18">
      <c r="B38" s="23" t="s">
        <v>127</v>
      </c>
      <c r="C38" s="23">
        <v>4</v>
      </c>
      <c r="D38" s="116">
        <v>2.76</v>
      </c>
      <c r="E38" s="109">
        <v>11</v>
      </c>
      <c r="F38" s="8"/>
      <c r="G38" s="41"/>
      <c r="I38" s="189" t="s">
        <v>144</v>
      </c>
      <c r="J38" s="188">
        <v>4</v>
      </c>
      <c r="K38" s="137">
        <f>J38/$J$53</f>
        <v>2.7586206896551724E-2</v>
      </c>
      <c r="M38" s="8"/>
      <c r="O38"/>
    </row>
    <row r="39" spans="1:15" ht="16.149999999999999" customHeight="1">
      <c r="B39" s="23" t="s">
        <v>136</v>
      </c>
      <c r="C39" s="23">
        <v>3</v>
      </c>
      <c r="D39" s="116">
        <v>2.0699999999999998</v>
      </c>
      <c r="E39" s="72">
        <v>12</v>
      </c>
      <c r="F39" s="8"/>
      <c r="G39" s="41"/>
      <c r="I39" s="183" t="s">
        <v>148</v>
      </c>
      <c r="J39" s="15">
        <v>3</v>
      </c>
      <c r="K39" s="192">
        <f>J39/$J$53</f>
        <v>2.0689655172413793E-2</v>
      </c>
      <c r="M39" s="8"/>
      <c r="O39"/>
    </row>
    <row r="40" spans="1:15" ht="16.149999999999999" customHeight="1">
      <c r="B40" s="23" t="s">
        <v>160</v>
      </c>
      <c r="C40" s="23">
        <v>3</v>
      </c>
      <c r="D40" s="116">
        <v>2.0699999999999998</v>
      </c>
      <c r="E40" s="72">
        <v>13</v>
      </c>
      <c r="F40" s="8"/>
      <c r="G40" s="41"/>
      <c r="I40" s="183" t="s">
        <v>143</v>
      </c>
      <c r="J40" s="15">
        <v>3</v>
      </c>
      <c r="K40" s="192">
        <f t="shared" ref="K40:K52" si="7">J40/$C$20</f>
        <v>2.0689655172413793E-2</v>
      </c>
      <c r="M40" s="8"/>
      <c r="O40"/>
    </row>
    <row r="41" spans="1:15" ht="16.149999999999999" customHeight="1">
      <c r="B41" s="23" t="s">
        <v>163</v>
      </c>
      <c r="C41" s="23">
        <v>3</v>
      </c>
      <c r="D41" s="116">
        <v>2.0699999999999998</v>
      </c>
      <c r="E41" s="72">
        <v>14</v>
      </c>
      <c r="F41" s="8"/>
      <c r="G41" s="41"/>
      <c r="I41" s="183" t="s">
        <v>138</v>
      </c>
      <c r="J41" s="15">
        <v>3</v>
      </c>
      <c r="K41" s="192">
        <f t="shared" si="7"/>
        <v>2.0689655172413793E-2</v>
      </c>
      <c r="M41" s="8"/>
      <c r="O41"/>
    </row>
    <row r="42" spans="1:15" ht="16.149999999999999" customHeight="1">
      <c r="B42" s="23" t="s">
        <v>137</v>
      </c>
      <c r="C42" s="23">
        <v>3</v>
      </c>
      <c r="D42" s="116">
        <v>2.0699999999999998</v>
      </c>
      <c r="E42" s="109">
        <v>15</v>
      </c>
      <c r="F42" s="8"/>
      <c r="G42" s="41"/>
      <c r="I42" s="126" t="s">
        <v>68</v>
      </c>
      <c r="J42" s="89">
        <v>3</v>
      </c>
      <c r="K42" s="193">
        <f t="shared" si="7"/>
        <v>2.0689655172413793E-2</v>
      </c>
      <c r="M42" s="9"/>
      <c r="O42"/>
    </row>
    <row r="43" spans="1:15" ht="18">
      <c r="B43" s="23" t="s">
        <v>126</v>
      </c>
      <c r="C43" s="23">
        <v>3</v>
      </c>
      <c r="D43" s="116">
        <v>2.0699999999999998</v>
      </c>
      <c r="E43" s="109">
        <v>16</v>
      </c>
      <c r="F43" s="8"/>
      <c r="G43" s="41"/>
      <c r="I43" s="126" t="s">
        <v>150</v>
      </c>
      <c r="J43" s="89">
        <v>2</v>
      </c>
      <c r="K43" s="193">
        <f t="shared" si="7"/>
        <v>1.3793103448275862E-2</v>
      </c>
      <c r="M43" s="9"/>
      <c r="O43"/>
    </row>
    <row r="44" spans="1:15" ht="16.149999999999999" customHeight="1">
      <c r="B44" s="23" t="s">
        <v>169</v>
      </c>
      <c r="C44" s="23">
        <v>3</v>
      </c>
      <c r="D44" s="116">
        <v>2.0699999999999998</v>
      </c>
      <c r="E44" s="72">
        <v>17</v>
      </c>
      <c r="F44" s="8"/>
      <c r="G44" s="41"/>
      <c r="I44" s="126" t="s">
        <v>183</v>
      </c>
      <c r="J44" s="89">
        <v>2</v>
      </c>
      <c r="K44" s="193">
        <f t="shared" si="7"/>
        <v>1.3793103448275862E-2</v>
      </c>
      <c r="M44" s="9"/>
      <c r="O44"/>
    </row>
    <row r="45" spans="1:15" ht="16.149999999999999" customHeight="1">
      <c r="B45" s="23" t="s">
        <v>170</v>
      </c>
      <c r="C45" s="23">
        <v>3</v>
      </c>
      <c r="D45" s="116">
        <v>2.0699999999999998</v>
      </c>
      <c r="E45" s="72">
        <v>18</v>
      </c>
      <c r="F45" s="8"/>
      <c r="G45" s="41"/>
      <c r="I45" s="117" t="s">
        <v>180</v>
      </c>
      <c r="J45" s="115">
        <v>2</v>
      </c>
      <c r="K45" s="186">
        <f t="shared" si="7"/>
        <v>1.3793103448275862E-2</v>
      </c>
      <c r="M45" s="9"/>
      <c r="O45"/>
    </row>
    <row r="46" spans="1:15" ht="16.149999999999999" customHeight="1">
      <c r="B46" s="23" t="s">
        <v>155</v>
      </c>
      <c r="C46" s="23">
        <v>3</v>
      </c>
      <c r="D46" s="116">
        <v>2.0699999999999998</v>
      </c>
      <c r="E46" s="72">
        <v>19</v>
      </c>
      <c r="F46" s="8"/>
      <c r="G46" s="41"/>
      <c r="I46" s="117" t="s">
        <v>228</v>
      </c>
      <c r="J46" s="115">
        <v>1</v>
      </c>
      <c r="K46" s="186">
        <f t="shared" si="7"/>
        <v>6.8965517241379309E-3</v>
      </c>
      <c r="M46" s="9"/>
      <c r="O46"/>
    </row>
    <row r="47" spans="1:15" ht="18">
      <c r="B47" s="23" t="s">
        <v>159</v>
      </c>
      <c r="C47" s="23">
        <v>2</v>
      </c>
      <c r="D47" s="116">
        <v>1.38</v>
      </c>
      <c r="E47" s="109">
        <v>20</v>
      </c>
      <c r="F47" s="8"/>
      <c r="G47" s="9"/>
      <c r="I47" s="117" t="s">
        <v>229</v>
      </c>
      <c r="J47" s="115">
        <v>1</v>
      </c>
      <c r="K47" s="186">
        <f t="shared" si="7"/>
        <v>6.8965517241379309E-3</v>
      </c>
      <c r="M47" s="9"/>
      <c r="O47"/>
    </row>
    <row r="48" spans="1:15" ht="16.149999999999999" customHeight="1">
      <c r="B48" s="23" t="s">
        <v>133</v>
      </c>
      <c r="C48" s="23">
        <v>2</v>
      </c>
      <c r="D48" s="116">
        <v>1.38</v>
      </c>
      <c r="E48" s="109">
        <v>21</v>
      </c>
      <c r="F48" s="8"/>
      <c r="G48" s="9"/>
      <c r="I48" s="117" t="s">
        <v>230</v>
      </c>
      <c r="J48" s="115">
        <v>1</v>
      </c>
      <c r="K48" s="186">
        <f t="shared" si="7"/>
        <v>6.8965517241379309E-3</v>
      </c>
      <c r="M48" s="9"/>
      <c r="O48"/>
    </row>
    <row r="49" spans="2:15" ht="16.149999999999999" customHeight="1">
      <c r="B49" s="23" t="s">
        <v>157</v>
      </c>
      <c r="C49" s="23">
        <v>2</v>
      </c>
      <c r="D49" s="116">
        <v>1.38</v>
      </c>
      <c r="E49" s="72">
        <v>22</v>
      </c>
      <c r="F49" s="8"/>
      <c r="G49" s="9"/>
      <c r="I49" s="117" t="s">
        <v>231</v>
      </c>
      <c r="J49" s="115">
        <v>1</v>
      </c>
      <c r="K49" s="186">
        <f t="shared" si="7"/>
        <v>6.8965517241379309E-3</v>
      </c>
      <c r="M49" s="9"/>
      <c r="O49"/>
    </row>
    <row r="50" spans="2:15" ht="16.149999999999999" customHeight="1">
      <c r="B50" s="23" t="s">
        <v>192</v>
      </c>
      <c r="C50" s="23">
        <v>2</v>
      </c>
      <c r="D50" s="116">
        <v>1.38</v>
      </c>
      <c r="E50" s="72">
        <v>23</v>
      </c>
      <c r="F50" s="8"/>
      <c r="G50" s="9"/>
      <c r="I50" s="117" t="s">
        <v>141</v>
      </c>
      <c r="J50" s="115">
        <v>1</v>
      </c>
      <c r="K50" s="186">
        <f t="shared" si="7"/>
        <v>6.8965517241379309E-3</v>
      </c>
      <c r="M50" s="9"/>
      <c r="O50"/>
    </row>
    <row r="51" spans="2:15" ht="18">
      <c r="B51" s="23" t="s">
        <v>154</v>
      </c>
      <c r="C51" s="23">
        <v>2</v>
      </c>
      <c r="D51" s="116">
        <v>1.38</v>
      </c>
      <c r="E51" s="72">
        <v>24</v>
      </c>
      <c r="F51" s="8"/>
      <c r="G51" s="9"/>
      <c r="I51" s="117" t="s">
        <v>149</v>
      </c>
      <c r="J51" s="115">
        <v>1</v>
      </c>
      <c r="K51" s="186">
        <f t="shared" si="7"/>
        <v>6.8965517241379309E-3</v>
      </c>
      <c r="M51" s="9"/>
      <c r="O51"/>
    </row>
    <row r="52" spans="2:15" ht="18">
      <c r="B52" s="23" t="s">
        <v>158</v>
      </c>
      <c r="C52" s="23">
        <v>2</v>
      </c>
      <c r="D52" s="116">
        <v>1.38</v>
      </c>
      <c r="E52" s="109">
        <v>25</v>
      </c>
      <c r="F52" s="8"/>
      <c r="G52" s="9"/>
      <c r="I52" s="141" t="s">
        <v>30</v>
      </c>
      <c r="J52" s="142">
        <v>4</v>
      </c>
      <c r="K52" s="187">
        <f t="shared" si="7"/>
        <v>2.7586206896551724E-2</v>
      </c>
      <c r="M52" s="9"/>
      <c r="O52"/>
    </row>
    <row r="53" spans="2:15" ht="18.75" thickBot="1">
      <c r="B53" s="23" t="s">
        <v>165</v>
      </c>
      <c r="C53" s="23">
        <v>2</v>
      </c>
      <c r="D53" s="116">
        <v>1.38</v>
      </c>
      <c r="E53" s="109">
        <v>26</v>
      </c>
      <c r="F53" s="8"/>
      <c r="G53" s="9"/>
      <c r="I53" s="127" t="s">
        <v>38</v>
      </c>
      <c r="J53" s="128">
        <f>SUM(J36:J52)</f>
        <v>145</v>
      </c>
      <c r="K53" s="129"/>
      <c r="M53" s="9"/>
      <c r="O53"/>
    </row>
    <row r="54" spans="2:15" ht="18">
      <c r="B54" s="23" t="s">
        <v>166</v>
      </c>
      <c r="C54" s="23">
        <v>2</v>
      </c>
      <c r="D54" s="116">
        <v>1.38</v>
      </c>
      <c r="E54" s="72">
        <v>27</v>
      </c>
      <c r="F54" s="8"/>
      <c r="G54" s="9"/>
      <c r="M54" s="9"/>
      <c r="O54"/>
    </row>
    <row r="55" spans="2:15" ht="18">
      <c r="B55" s="108" t="s">
        <v>195</v>
      </c>
      <c r="C55" s="108">
        <v>2</v>
      </c>
      <c r="D55" s="116">
        <v>1.38</v>
      </c>
      <c r="E55" s="72">
        <v>28</v>
      </c>
      <c r="F55" s="8"/>
      <c r="G55" s="9"/>
      <c r="M55" s="9"/>
      <c r="O55"/>
    </row>
    <row r="56" spans="2:15" ht="18">
      <c r="B56" s="108" t="s">
        <v>168</v>
      </c>
      <c r="C56" s="108">
        <v>2</v>
      </c>
      <c r="D56" s="116">
        <v>1.38</v>
      </c>
      <c r="E56" s="72">
        <v>29</v>
      </c>
      <c r="F56" s="8"/>
      <c r="G56" s="9"/>
      <c r="M56" s="9"/>
      <c r="O56"/>
    </row>
    <row r="57" spans="2:15" ht="18">
      <c r="B57" s="23" t="s">
        <v>197</v>
      </c>
      <c r="C57" s="23">
        <v>2</v>
      </c>
      <c r="D57" s="116">
        <v>1.38</v>
      </c>
      <c r="E57" s="109">
        <v>30</v>
      </c>
      <c r="F57" s="8"/>
      <c r="G57" s="9"/>
      <c r="M57" s="9"/>
      <c r="O57"/>
    </row>
    <row r="58" spans="2:15" ht="18">
      <c r="B58" s="23" t="s">
        <v>171</v>
      </c>
      <c r="C58" s="23">
        <v>2</v>
      </c>
      <c r="D58" s="116">
        <v>1.38</v>
      </c>
      <c r="E58" s="109">
        <v>31</v>
      </c>
      <c r="F58" s="8"/>
      <c r="G58" s="9"/>
      <c r="M58" s="9"/>
      <c r="O58"/>
    </row>
    <row r="59" spans="2:15" ht="18">
      <c r="B59" s="23" t="s">
        <v>131</v>
      </c>
      <c r="C59" s="23">
        <v>1</v>
      </c>
      <c r="D59" s="116">
        <v>0.69</v>
      </c>
      <c r="E59" s="72">
        <v>32</v>
      </c>
      <c r="G59" s="9"/>
      <c r="M59" s="9"/>
      <c r="O59"/>
    </row>
    <row r="60" spans="2:15" ht="18">
      <c r="B60" s="23" t="s">
        <v>190</v>
      </c>
      <c r="C60" s="23">
        <v>1</v>
      </c>
      <c r="D60" s="116">
        <v>0.69</v>
      </c>
      <c r="E60" s="72">
        <v>33</v>
      </c>
      <c r="G60" s="9"/>
      <c r="M60" s="9"/>
      <c r="O60"/>
    </row>
    <row r="61" spans="2:15" ht="18">
      <c r="B61" s="23" t="s">
        <v>162</v>
      </c>
      <c r="C61" s="23">
        <v>1</v>
      </c>
      <c r="D61" s="116">
        <v>0.69</v>
      </c>
      <c r="E61" s="72">
        <v>34</v>
      </c>
      <c r="G61" s="9"/>
      <c r="M61" s="9"/>
      <c r="O61"/>
    </row>
    <row r="62" spans="2:15" ht="18">
      <c r="B62" s="23" t="s">
        <v>112</v>
      </c>
      <c r="C62" s="23">
        <v>1</v>
      </c>
      <c r="D62" s="116">
        <v>0.69</v>
      </c>
      <c r="E62" s="109">
        <v>35</v>
      </c>
      <c r="G62" s="9"/>
      <c r="M62" s="9"/>
      <c r="O62"/>
    </row>
    <row r="63" spans="2:15" ht="18">
      <c r="B63" s="23" t="s">
        <v>223</v>
      </c>
      <c r="C63" s="23">
        <v>1</v>
      </c>
      <c r="D63" s="116">
        <v>0.69</v>
      </c>
      <c r="E63" s="109">
        <v>36</v>
      </c>
      <c r="G63" s="9"/>
      <c r="M63" s="9"/>
      <c r="O63"/>
    </row>
    <row r="64" spans="2:15" ht="18">
      <c r="B64" s="23" t="s">
        <v>153</v>
      </c>
      <c r="C64" s="23">
        <v>1</v>
      </c>
      <c r="D64" s="116">
        <v>0.69</v>
      </c>
      <c r="E64" s="72">
        <v>37</v>
      </c>
      <c r="G64" s="9"/>
      <c r="M64" s="9"/>
      <c r="O64"/>
    </row>
    <row r="65" spans="2:15" ht="18">
      <c r="B65" s="108" t="s">
        <v>69</v>
      </c>
      <c r="C65" s="108">
        <v>1</v>
      </c>
      <c r="D65" s="116">
        <v>0.69</v>
      </c>
      <c r="E65" s="72">
        <v>38</v>
      </c>
      <c r="F65" s="9"/>
      <c r="G65" s="9"/>
      <c r="M65" s="9"/>
      <c r="O65"/>
    </row>
    <row r="66" spans="2:15" ht="18">
      <c r="B66" s="108" t="s">
        <v>224</v>
      </c>
      <c r="C66" s="108">
        <v>1</v>
      </c>
      <c r="D66" s="116">
        <v>0.69</v>
      </c>
      <c r="E66" s="72">
        <v>39</v>
      </c>
      <c r="F66" s="9"/>
      <c r="G66" s="9"/>
      <c r="M66" s="9"/>
      <c r="O66"/>
    </row>
    <row r="67" spans="2:15" ht="18">
      <c r="B67" s="23" t="s">
        <v>193</v>
      </c>
      <c r="C67" s="23">
        <v>1</v>
      </c>
      <c r="D67" s="116">
        <v>0.69</v>
      </c>
      <c r="E67" s="109">
        <v>40</v>
      </c>
      <c r="F67" s="9"/>
      <c r="G67" s="9"/>
      <c r="M67" s="9"/>
      <c r="O67"/>
    </row>
    <row r="68" spans="2:15" ht="18">
      <c r="B68" s="23" t="s">
        <v>225</v>
      </c>
      <c r="C68" s="23">
        <v>1</v>
      </c>
      <c r="D68" s="116">
        <v>0.69</v>
      </c>
      <c r="E68" s="109">
        <v>41</v>
      </c>
      <c r="F68" s="9"/>
      <c r="G68" s="9"/>
      <c r="M68" s="9"/>
      <c r="O68"/>
    </row>
    <row r="69" spans="2:15" ht="18">
      <c r="B69" s="23" t="s">
        <v>100</v>
      </c>
      <c r="C69" s="23">
        <v>1</v>
      </c>
      <c r="D69" s="116">
        <v>0.69</v>
      </c>
      <c r="E69" s="72">
        <v>42</v>
      </c>
      <c r="F69" s="9"/>
      <c r="G69" s="9"/>
      <c r="M69" s="9"/>
      <c r="O69"/>
    </row>
    <row r="70" spans="2:15" ht="18">
      <c r="B70" s="23" t="s">
        <v>191</v>
      </c>
      <c r="C70" s="23">
        <v>1</v>
      </c>
      <c r="D70" s="116">
        <v>0.69</v>
      </c>
      <c r="E70" s="72">
        <v>43</v>
      </c>
      <c r="F70" s="9"/>
      <c r="G70" s="9"/>
      <c r="M70" s="9"/>
      <c r="O70"/>
    </row>
    <row r="71" spans="2:15" ht="18">
      <c r="B71" s="23" t="s">
        <v>72</v>
      </c>
      <c r="C71" s="23">
        <v>1</v>
      </c>
      <c r="D71" s="116">
        <v>0.69</v>
      </c>
      <c r="E71" s="72">
        <v>44</v>
      </c>
      <c r="F71" s="9"/>
      <c r="G71" s="9"/>
      <c r="M71" s="9"/>
      <c r="O71"/>
    </row>
    <row r="72" spans="2:15" ht="18">
      <c r="B72" s="23" t="s">
        <v>125</v>
      </c>
      <c r="C72" s="23">
        <v>1</v>
      </c>
      <c r="D72" s="116">
        <v>0.69</v>
      </c>
      <c r="E72" s="109">
        <v>45</v>
      </c>
      <c r="F72" s="9"/>
      <c r="G72" s="9"/>
      <c r="M72" s="9"/>
      <c r="O72"/>
    </row>
    <row r="73" spans="2:15" ht="18">
      <c r="B73" s="23" t="s">
        <v>194</v>
      </c>
      <c r="C73" s="23">
        <v>1</v>
      </c>
      <c r="D73" s="116">
        <v>0.69</v>
      </c>
      <c r="E73" s="109">
        <v>46</v>
      </c>
      <c r="F73" s="9"/>
      <c r="G73" s="9"/>
      <c r="M73" s="9"/>
      <c r="O73"/>
    </row>
    <row r="74" spans="2:15" ht="18">
      <c r="B74" s="23" t="s">
        <v>116</v>
      </c>
      <c r="C74" s="23">
        <v>1</v>
      </c>
      <c r="D74" s="116">
        <v>0.69</v>
      </c>
      <c r="E74" s="72">
        <v>47</v>
      </c>
      <c r="F74" s="9"/>
      <c r="G74" s="9"/>
      <c r="M74" s="9"/>
      <c r="O74"/>
    </row>
    <row r="75" spans="2:15" ht="18">
      <c r="B75" s="108" t="s">
        <v>196</v>
      </c>
      <c r="C75" s="108">
        <v>1</v>
      </c>
      <c r="D75" s="116">
        <v>0.69</v>
      </c>
      <c r="E75" s="72">
        <v>48</v>
      </c>
      <c r="F75" s="9"/>
      <c r="G75" s="9"/>
      <c r="M75" s="9"/>
      <c r="O75"/>
    </row>
    <row r="76" spans="2:15" ht="18">
      <c r="B76" s="194" t="s">
        <v>226</v>
      </c>
      <c r="C76" s="194">
        <v>1</v>
      </c>
      <c r="D76" s="194">
        <v>0.69</v>
      </c>
      <c r="E76" s="72">
        <v>49</v>
      </c>
      <c r="F76" s="9"/>
      <c r="O76"/>
    </row>
    <row r="77" spans="2:15" ht="18">
      <c r="B77" s="194" t="s">
        <v>167</v>
      </c>
      <c r="C77" s="194">
        <v>1</v>
      </c>
      <c r="D77" s="194">
        <v>0.69</v>
      </c>
      <c r="E77" s="109">
        <v>50</v>
      </c>
      <c r="F77" s="9"/>
      <c r="O77"/>
    </row>
    <row r="78" spans="2:15">
      <c r="B78" s="194" t="s">
        <v>227</v>
      </c>
      <c r="C78" s="194">
        <v>1</v>
      </c>
      <c r="D78" s="194">
        <v>0.69</v>
      </c>
      <c r="E78" s="109">
        <v>51</v>
      </c>
      <c r="O78"/>
    </row>
    <row r="79" spans="2:15">
      <c r="B79" s="194" t="s">
        <v>198</v>
      </c>
      <c r="C79" s="194">
        <v>1</v>
      </c>
      <c r="D79" s="194">
        <v>0.69</v>
      </c>
      <c r="E79" s="72">
        <v>52</v>
      </c>
      <c r="O79"/>
    </row>
    <row r="80" spans="2:15">
      <c r="B80" s="194" t="s">
        <v>132</v>
      </c>
      <c r="C80" s="194">
        <v>1</v>
      </c>
      <c r="D80" s="194">
        <v>0.69</v>
      </c>
      <c r="E80" s="72">
        <v>53</v>
      </c>
      <c r="O80"/>
    </row>
    <row r="81" spans="2:15">
      <c r="B81" s="194" t="s">
        <v>233</v>
      </c>
      <c r="C81" s="194">
        <v>6</v>
      </c>
      <c r="D81" s="194"/>
      <c r="E81" s="72"/>
      <c r="O81"/>
    </row>
    <row r="82" spans="2:15">
      <c r="B82" s="211" t="s">
        <v>234</v>
      </c>
      <c r="C82" s="211">
        <f>SUM(C28:C81)</f>
        <v>145</v>
      </c>
      <c r="D82" s="211"/>
      <c r="E82" s="212"/>
      <c r="O82"/>
    </row>
    <row r="83" spans="2:15">
      <c r="O83"/>
    </row>
    <row r="84" spans="2:15">
      <c r="O84"/>
    </row>
    <row r="85" spans="2:15">
      <c r="O85"/>
    </row>
    <row r="86" spans="2:15">
      <c r="O86"/>
    </row>
    <row r="87" spans="2:15">
      <c r="O87"/>
    </row>
    <row r="88" spans="2:15">
      <c r="O88"/>
    </row>
    <row r="89" spans="2:15">
      <c r="O89"/>
    </row>
    <row r="90" spans="2:15">
      <c r="O90"/>
    </row>
  </sheetData>
  <sortState ref="I20:K32">
    <sortCondition descending="1" ref="J20:J32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5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54"/>
  <sheetViews>
    <sheetView topLeftCell="B1" workbookViewId="0">
      <selection activeCell="F15" sqref="F15"/>
    </sheetView>
  </sheetViews>
  <sheetFormatPr baseColWidth="10" defaultRowHeight="15"/>
  <cols>
    <col min="1" max="1" width="13.42578125" customWidth="1"/>
    <col min="2" max="2" width="33" customWidth="1"/>
    <col min="3" max="3" width="24.140625" customWidth="1"/>
    <col min="4" max="4" width="14.85546875" customWidth="1"/>
    <col min="5" max="5" width="22.5703125" customWidth="1"/>
    <col min="7" max="7" width="9.85546875" customWidth="1"/>
    <col min="8" max="8" width="23.28515625" customWidth="1"/>
    <col min="9" max="9" width="25.28515625" customWidth="1"/>
    <col min="12" max="12" width="23.42578125" customWidth="1"/>
    <col min="33" max="33" width="38.42578125" customWidth="1"/>
  </cols>
  <sheetData>
    <row r="1" spans="1:23" ht="42" customHeight="1" thickBot="1">
      <c r="A1" s="27"/>
      <c r="B1" s="5" t="s">
        <v>87</v>
      </c>
      <c r="C1" s="16" t="s">
        <v>62</v>
      </c>
      <c r="D1" s="16" t="s">
        <v>58</v>
      </c>
      <c r="H1" s="209" t="s">
        <v>59</v>
      </c>
      <c r="I1" s="209"/>
      <c r="J1" s="210"/>
      <c r="N1" s="17"/>
    </row>
    <row r="2" spans="1:23" ht="38.450000000000003" customHeight="1">
      <c r="B2" s="70">
        <f>'20210310'!I3</f>
        <v>44265</v>
      </c>
      <c r="C2" s="69" t="s">
        <v>31</v>
      </c>
      <c r="D2" s="58" t="s">
        <v>32</v>
      </c>
      <c r="E2" s="58" t="s">
        <v>33</v>
      </c>
      <c r="F2" s="9"/>
      <c r="H2" s="79" t="s">
        <v>84</v>
      </c>
      <c r="I2" s="80">
        <v>243</v>
      </c>
      <c r="M2" s="17"/>
      <c r="N2" s="17"/>
      <c r="O2" s="17"/>
    </row>
    <row r="3" spans="1:23" ht="29.1" customHeight="1">
      <c r="B3" s="59" t="s">
        <v>34</v>
      </c>
      <c r="C3" s="97">
        <v>1438</v>
      </c>
      <c r="D3" s="97">
        <v>106</v>
      </c>
      <c r="E3" s="100">
        <f>D3/C3</f>
        <v>7.37134909596662E-2</v>
      </c>
      <c r="F3" s="9"/>
      <c r="G3" s="9"/>
      <c r="H3" s="81" t="s">
        <v>85</v>
      </c>
      <c r="I3" s="82">
        <v>0</v>
      </c>
      <c r="M3" s="17"/>
      <c r="N3" s="17"/>
      <c r="O3" s="17"/>
    </row>
    <row r="4" spans="1:23" ht="28.9" customHeight="1">
      <c r="B4" s="60" t="s">
        <v>35</v>
      </c>
      <c r="C4" s="98">
        <v>720</v>
      </c>
      <c r="D4" s="98">
        <v>39</v>
      </c>
      <c r="E4" s="61">
        <f>D4/C4</f>
        <v>5.4166666666666669E-2</v>
      </c>
      <c r="G4" s="9"/>
      <c r="I4" s="17"/>
      <c r="M4" s="17"/>
      <c r="N4" s="17"/>
      <c r="O4" s="17"/>
    </row>
    <row r="5" spans="1:23" ht="23.25" customHeight="1">
      <c r="B5" s="62" t="s">
        <v>36</v>
      </c>
      <c r="C5" s="99">
        <f>SUM(C3:C4)</f>
        <v>2158</v>
      </c>
      <c r="D5" s="99">
        <f>SUM(D3:D4)</f>
        <v>145</v>
      </c>
      <c r="E5" s="63">
        <f>D5/C5</f>
        <v>6.7191844300278039E-2</v>
      </c>
      <c r="H5" s="28"/>
      <c r="I5" s="17"/>
      <c r="M5" s="17"/>
      <c r="O5" s="17"/>
    </row>
    <row r="6" spans="1:23" ht="18">
      <c r="H6" s="29"/>
      <c r="I6" s="17"/>
    </row>
    <row r="7" spans="1:23">
      <c r="B7" s="5" t="s">
        <v>129</v>
      </c>
      <c r="E7" s="14" t="s">
        <v>63</v>
      </c>
      <c r="F7" s="14"/>
    </row>
    <row r="8" spans="1:23" ht="36" customHeight="1">
      <c r="B8" s="38" t="str">
        <f>'20210310'!B16</f>
        <v>Zaragoza</v>
      </c>
      <c r="C8" s="39">
        <f>'20210310'!C16</f>
        <v>108</v>
      </c>
      <c r="E8" s="42" t="s">
        <v>53</v>
      </c>
      <c r="F8" s="195">
        <v>735</v>
      </c>
      <c r="H8" s="5" t="s">
        <v>106</v>
      </c>
    </row>
    <row r="9" spans="1:23" ht="18.75">
      <c r="B9" s="36" t="str">
        <f>'20210310'!B17</f>
        <v>Huesca</v>
      </c>
      <c r="C9" s="37">
        <f>'20210310'!C17</f>
        <v>26</v>
      </c>
      <c r="E9" s="43" t="s">
        <v>37</v>
      </c>
      <c r="F9" s="196">
        <v>1213</v>
      </c>
      <c r="H9" s="84" t="s">
        <v>101</v>
      </c>
      <c r="M9" s="17"/>
    </row>
    <row r="10" spans="1:23" ht="37.5">
      <c r="B10" s="38" t="str">
        <f>'20210310'!B18</f>
        <v>Teruel</v>
      </c>
      <c r="C10" s="39">
        <f>'20210310'!C18</f>
        <v>7</v>
      </c>
      <c r="E10" s="42" t="s">
        <v>54</v>
      </c>
      <c r="F10" s="195">
        <v>375</v>
      </c>
      <c r="H10" s="65" t="s">
        <v>109</v>
      </c>
      <c r="M10" s="17"/>
    </row>
    <row r="11" spans="1:23" ht="25.5" customHeight="1">
      <c r="B11" s="36" t="str">
        <f>'20210310'!B19</f>
        <v>Desconocido</v>
      </c>
      <c r="C11" s="37">
        <f>'20210310'!C19</f>
        <v>4</v>
      </c>
      <c r="E11" s="43" t="s">
        <v>55</v>
      </c>
      <c r="F11" s="196">
        <v>13</v>
      </c>
      <c r="H11" s="65" t="s">
        <v>110</v>
      </c>
    </row>
    <row r="12" spans="1:23" ht="18.75">
      <c r="B12" s="38" t="str">
        <f>'20210310'!B20</f>
        <v>TOTAL</v>
      </c>
      <c r="C12" s="39">
        <f>SUM(C8:C11)</f>
        <v>145</v>
      </c>
      <c r="E12" s="44" t="s">
        <v>74</v>
      </c>
      <c r="F12" s="197">
        <f>SUM(F8:F11)</f>
        <v>2336</v>
      </c>
      <c r="H12" s="65" t="s">
        <v>174</v>
      </c>
      <c r="M12" s="17"/>
      <c r="T12" s="174"/>
      <c r="U12" s="174"/>
      <c r="V12" s="174"/>
      <c r="W12" s="174"/>
    </row>
    <row r="13" spans="1:23">
      <c r="H13" s="65" t="s">
        <v>102</v>
      </c>
      <c r="M13" s="17"/>
    </row>
    <row r="14" spans="1:23">
      <c r="B14" s="5" t="s">
        <v>88</v>
      </c>
      <c r="H14" s="71" t="s">
        <v>108</v>
      </c>
    </row>
    <row r="15" spans="1:23" ht="34.35" customHeight="1">
      <c r="B15" s="73" t="s">
        <v>81</v>
      </c>
      <c r="C15" s="35" t="s">
        <v>76</v>
      </c>
      <c r="D15" s="73" t="s">
        <v>82</v>
      </c>
      <c r="E15" s="68" t="s">
        <v>79</v>
      </c>
      <c r="H15" s="71" t="s">
        <v>103</v>
      </c>
    </row>
    <row r="16" spans="1:23">
      <c r="B16" s="75" t="s">
        <v>73</v>
      </c>
      <c r="C16" s="76">
        <f>'20210310'!F3+'20210310'!F4</f>
        <v>0.1037037037037037</v>
      </c>
      <c r="D16" s="74">
        <f>C16-E16</f>
        <v>-5.894689870593485E-2</v>
      </c>
      <c r="E16" s="76">
        <v>0.16265060240963855</v>
      </c>
      <c r="H16" s="65" t="s">
        <v>175</v>
      </c>
    </row>
    <row r="17" spans="2:33">
      <c r="B17" s="77" t="s">
        <v>39</v>
      </c>
      <c r="C17" s="78">
        <f>'20210310'!F3+'20210310'!F4+'20210310'!F5+'20210310'!F6</f>
        <v>0.34074074074074079</v>
      </c>
      <c r="D17" s="74">
        <f>C17-E17</f>
        <v>-2.070504239178933E-2</v>
      </c>
      <c r="E17" s="78">
        <v>0.36144578313253012</v>
      </c>
      <c r="H17" s="66" t="s">
        <v>107</v>
      </c>
    </row>
    <row r="18" spans="2:33">
      <c r="B18" s="75" t="s">
        <v>40</v>
      </c>
      <c r="C18" s="76">
        <f>'20210310'!F7+'20210310'!F6+'20210310'!F5+'20210310'!F4+'20210310'!F3</f>
        <v>0.43703703703703711</v>
      </c>
      <c r="D18" s="74">
        <f>C18-E18</f>
        <v>-6.898705934850502E-2</v>
      </c>
      <c r="E18" s="76">
        <v>0.50602409638554213</v>
      </c>
      <c r="H18" s="71" t="s">
        <v>176</v>
      </c>
    </row>
    <row r="19" spans="2:33">
      <c r="B19" s="77" t="s">
        <v>41</v>
      </c>
      <c r="C19" s="78">
        <f>'20210310'!F10+'20210310'!F11</f>
        <v>0.22962962962962963</v>
      </c>
      <c r="D19" s="74">
        <f>C19-E19</f>
        <v>4.2882641677822408E-2</v>
      </c>
      <c r="E19" s="78">
        <v>0.18674698795180722</v>
      </c>
      <c r="H19" s="65" t="s">
        <v>104</v>
      </c>
      <c r="I19" s="56"/>
      <c r="AG19" s="90" t="s">
        <v>89</v>
      </c>
    </row>
    <row r="20" spans="2:33">
      <c r="B20" s="75" t="s">
        <v>42</v>
      </c>
      <c r="C20" s="76">
        <f>'20210310'!F11</f>
        <v>8.8888888888888892E-2</v>
      </c>
      <c r="D20" s="74">
        <f>C20-E20</f>
        <v>-3.7617135207496641E-2</v>
      </c>
      <c r="E20" s="76">
        <v>0.12650602409638553</v>
      </c>
      <c r="H20" s="65" t="s">
        <v>111</v>
      </c>
      <c r="AG20" s="90" t="s">
        <v>90</v>
      </c>
    </row>
    <row r="21" spans="2:33" ht="16.5" customHeight="1">
      <c r="H21" s="65" t="s">
        <v>178</v>
      </c>
      <c r="AG21" s="90" t="s">
        <v>92</v>
      </c>
    </row>
    <row r="22" spans="2:33" ht="18">
      <c r="B22" s="10"/>
      <c r="AG22" s="90" t="s">
        <v>91</v>
      </c>
    </row>
    <row r="23" spans="2:33" ht="39" customHeight="1" thickBot="1">
      <c r="B23" s="11" t="s">
        <v>43</v>
      </c>
      <c r="C23" s="12" t="s">
        <v>44</v>
      </c>
      <c r="D23" s="12" t="s">
        <v>22</v>
      </c>
      <c r="E23" s="13" t="s">
        <v>52</v>
      </c>
      <c r="H23" s="66" t="s">
        <v>80</v>
      </c>
      <c r="I23" s="56"/>
      <c r="AG23" s="90" t="s">
        <v>93</v>
      </c>
    </row>
    <row r="24" spans="2:33" ht="15.6" customHeight="1">
      <c r="B24" s="8" t="s">
        <v>124</v>
      </c>
      <c r="C24" s="9">
        <v>2</v>
      </c>
      <c r="D24" s="9" t="s">
        <v>205</v>
      </c>
      <c r="E24" s="88">
        <f>C26/SUM(C24:C29)</f>
        <v>0.56716417910447758</v>
      </c>
      <c r="H24" s="67" t="s">
        <v>78</v>
      </c>
      <c r="P24" s="8"/>
      <c r="Q24" s="9"/>
      <c r="R24" s="9"/>
      <c r="AG24" s="90" t="s">
        <v>94</v>
      </c>
    </row>
    <row r="25" spans="2:33" ht="18.75" customHeight="1">
      <c r="B25" s="8" t="s">
        <v>206</v>
      </c>
      <c r="C25" s="9">
        <v>1</v>
      </c>
      <c r="D25" s="9" t="s">
        <v>207</v>
      </c>
      <c r="H25" s="64"/>
      <c r="I25" s="57"/>
      <c r="P25" s="8"/>
      <c r="Q25" s="9"/>
      <c r="R25" s="9"/>
      <c r="AG25" s="91" t="s">
        <v>96</v>
      </c>
    </row>
    <row r="26" spans="2:33" ht="15.6" customHeight="1">
      <c r="B26" s="8" t="s">
        <v>45</v>
      </c>
      <c r="C26" s="9">
        <v>38</v>
      </c>
      <c r="D26" s="9" t="s">
        <v>208</v>
      </c>
      <c r="H26" s="83" t="s">
        <v>86</v>
      </c>
      <c r="P26" s="8"/>
      <c r="Q26" s="9"/>
      <c r="R26" s="9"/>
      <c r="AG26" s="90" t="s">
        <v>95</v>
      </c>
    </row>
    <row r="27" spans="2:33" ht="18">
      <c r="B27" s="8" t="s">
        <v>184</v>
      </c>
      <c r="C27" s="9">
        <v>1</v>
      </c>
      <c r="D27" s="9" t="s">
        <v>207</v>
      </c>
      <c r="H27" s="5" t="s">
        <v>105</v>
      </c>
      <c r="P27" s="8"/>
      <c r="Q27" s="9"/>
      <c r="R27" s="9"/>
      <c r="AG27" s="90" t="s">
        <v>97</v>
      </c>
    </row>
    <row r="28" spans="2:33" ht="16.149999999999999" customHeight="1">
      <c r="B28" s="8" t="s">
        <v>46</v>
      </c>
      <c r="C28" s="9">
        <v>8</v>
      </c>
      <c r="D28" s="9" t="s">
        <v>209</v>
      </c>
      <c r="H28" s="5" t="s">
        <v>114</v>
      </c>
      <c r="P28" s="8"/>
      <c r="Q28" s="9"/>
      <c r="R28" s="9"/>
      <c r="AG28" s="90" t="s">
        <v>100</v>
      </c>
    </row>
    <row r="29" spans="2:33" ht="18">
      <c r="B29" s="8" t="s">
        <v>47</v>
      </c>
      <c r="C29" s="9">
        <v>17</v>
      </c>
      <c r="D29" s="9" t="s">
        <v>210</v>
      </c>
      <c r="H29" s="5" t="s">
        <v>200</v>
      </c>
      <c r="P29" s="8"/>
      <c r="Q29" s="9"/>
      <c r="R29" s="9"/>
      <c r="AG29" s="90" t="s">
        <v>98</v>
      </c>
    </row>
    <row r="30" spans="2:33">
      <c r="B30" t="s">
        <v>30</v>
      </c>
      <c r="C30">
        <v>78</v>
      </c>
      <c r="D30" s="20" t="s">
        <v>211</v>
      </c>
      <c r="AG30" s="90" t="s">
        <v>72</v>
      </c>
    </row>
    <row r="31" spans="2:33" ht="18">
      <c r="E31" s="13" t="s">
        <v>51</v>
      </c>
      <c r="L31" s="18"/>
      <c r="M31" s="87"/>
      <c r="N31" s="87"/>
      <c r="AG31" s="90" t="s">
        <v>99</v>
      </c>
    </row>
    <row r="32" spans="2:33" ht="18.75" thickBot="1">
      <c r="B32" s="11" t="s">
        <v>48</v>
      </c>
      <c r="C32" s="12" t="s">
        <v>44</v>
      </c>
      <c r="D32" s="12" t="s">
        <v>22</v>
      </c>
      <c r="E32" s="21">
        <f>C33*100/SUM(C33:C50)</f>
        <v>78.01418439716312</v>
      </c>
      <c r="F32" s="7" t="s">
        <v>77</v>
      </c>
      <c r="L32" s="8"/>
    </row>
    <row r="33" spans="2:12" ht="18">
      <c r="B33" s="8" t="s">
        <v>49</v>
      </c>
      <c r="C33" s="9">
        <v>110</v>
      </c>
      <c r="D33" s="9" t="s">
        <v>212</v>
      </c>
      <c r="H33" s="7" t="s">
        <v>128</v>
      </c>
      <c r="L33" s="8"/>
    </row>
    <row r="34" spans="2:12" ht="16.149999999999999" customHeight="1">
      <c r="B34" s="8" t="s">
        <v>173</v>
      </c>
      <c r="C34" s="9">
        <v>7</v>
      </c>
      <c r="D34" s="9" t="s">
        <v>202</v>
      </c>
      <c r="H34" s="105"/>
      <c r="I34" s="8"/>
      <c r="J34" s="9"/>
      <c r="K34" s="9"/>
    </row>
    <row r="35" spans="2:12" ht="18">
      <c r="B35" s="8" t="s">
        <v>172</v>
      </c>
      <c r="C35" s="9">
        <v>4</v>
      </c>
      <c r="D35" s="9" t="s">
        <v>203</v>
      </c>
      <c r="H35" s="105"/>
      <c r="I35" s="8"/>
    </row>
    <row r="36" spans="2:12" ht="18">
      <c r="B36" s="8" t="s">
        <v>188</v>
      </c>
      <c r="C36" s="9">
        <v>3</v>
      </c>
      <c r="D36" s="9" t="s">
        <v>204</v>
      </c>
      <c r="H36" s="104"/>
      <c r="I36" s="8"/>
    </row>
    <row r="37" spans="2:12" ht="18">
      <c r="B37" s="8" t="s">
        <v>213</v>
      </c>
      <c r="C37" s="9">
        <v>2</v>
      </c>
      <c r="D37" s="9" t="s">
        <v>205</v>
      </c>
      <c r="H37" s="104"/>
      <c r="I37" s="8"/>
    </row>
    <row r="38" spans="2:12" ht="18">
      <c r="B38" s="8" t="s">
        <v>214</v>
      </c>
      <c r="C38" s="9">
        <v>2</v>
      </c>
      <c r="D38" s="9" t="s">
        <v>205</v>
      </c>
    </row>
    <row r="39" spans="2:12" ht="18" customHeight="1">
      <c r="B39" s="8" t="s">
        <v>185</v>
      </c>
      <c r="C39" s="9">
        <v>2</v>
      </c>
      <c r="D39" s="9" t="s">
        <v>205</v>
      </c>
    </row>
    <row r="40" spans="2:12" ht="18">
      <c r="B40" s="8" t="s">
        <v>186</v>
      </c>
      <c r="C40" s="9">
        <v>1</v>
      </c>
      <c r="D40" s="9" t="s">
        <v>207</v>
      </c>
    </row>
    <row r="41" spans="2:12" ht="16.149999999999999" customHeight="1">
      <c r="B41" s="8" t="s">
        <v>215</v>
      </c>
      <c r="C41" s="9">
        <v>1</v>
      </c>
      <c r="D41" s="9" t="s">
        <v>207</v>
      </c>
    </row>
    <row r="42" spans="2:12" ht="18">
      <c r="B42" s="8" t="s">
        <v>216</v>
      </c>
      <c r="C42" s="9">
        <v>1</v>
      </c>
      <c r="D42" s="9" t="s">
        <v>207</v>
      </c>
    </row>
    <row r="43" spans="2:12" ht="18">
      <c r="B43" s="8" t="s">
        <v>187</v>
      </c>
      <c r="C43" s="9">
        <v>1</v>
      </c>
      <c r="D43" s="9" t="s">
        <v>207</v>
      </c>
    </row>
    <row r="44" spans="2:12" ht="18">
      <c r="B44" s="8" t="s">
        <v>217</v>
      </c>
      <c r="C44" s="9">
        <v>1</v>
      </c>
      <c r="D44" s="9" t="s">
        <v>207</v>
      </c>
    </row>
    <row r="45" spans="2:12" ht="18" customHeight="1">
      <c r="B45" s="8" t="s">
        <v>218</v>
      </c>
      <c r="C45" s="9">
        <v>1</v>
      </c>
      <c r="D45" s="9" t="s">
        <v>207</v>
      </c>
    </row>
    <row r="46" spans="2:12" ht="18">
      <c r="B46" s="8" t="s">
        <v>219</v>
      </c>
      <c r="C46" s="9">
        <v>1</v>
      </c>
      <c r="D46" s="9" t="s">
        <v>207</v>
      </c>
    </row>
    <row r="47" spans="2:12" ht="18">
      <c r="B47" s="8" t="s">
        <v>220</v>
      </c>
      <c r="C47" s="9">
        <v>1</v>
      </c>
      <c r="D47" s="9" t="s">
        <v>207</v>
      </c>
    </row>
    <row r="48" spans="2:12" ht="18">
      <c r="B48" s="8" t="s">
        <v>66</v>
      </c>
      <c r="C48" s="9">
        <v>1</v>
      </c>
      <c r="D48" s="9" t="s">
        <v>207</v>
      </c>
    </row>
    <row r="49" spans="2:4" ht="18">
      <c r="B49" s="8" t="s">
        <v>221</v>
      </c>
      <c r="C49" s="9">
        <v>1</v>
      </c>
      <c r="D49" s="9" t="s">
        <v>207</v>
      </c>
    </row>
    <row r="50" spans="2:4" ht="18">
      <c r="B50" s="8" t="s">
        <v>222</v>
      </c>
      <c r="C50" s="9">
        <v>1</v>
      </c>
      <c r="D50" s="9" t="s">
        <v>207</v>
      </c>
    </row>
    <row r="51" spans="2:4" ht="18">
      <c r="B51" s="8" t="s">
        <v>30</v>
      </c>
      <c r="C51" s="9">
        <v>4</v>
      </c>
      <c r="D51" s="9" t="s">
        <v>203</v>
      </c>
    </row>
    <row r="52" spans="2:4" ht="18">
      <c r="B52" s="8"/>
      <c r="C52" s="9"/>
      <c r="D52" s="9"/>
    </row>
    <row r="53" spans="2:4" ht="18">
      <c r="B53" s="8"/>
      <c r="C53" s="9"/>
      <c r="D53" s="9"/>
    </row>
    <row r="54" spans="2:4" ht="18">
      <c r="B54" s="8"/>
      <c r="C54" s="9"/>
      <c r="D54" s="9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D4:G28"/>
  <sheetViews>
    <sheetView workbookViewId="0">
      <selection activeCell="G10" sqref="G10"/>
    </sheetView>
  </sheetViews>
  <sheetFormatPr baseColWidth="10" defaultRowHeight="15"/>
  <cols>
    <col min="4" max="4" width="29.28515625" customWidth="1"/>
    <col min="5" max="5" width="9.85546875" customWidth="1"/>
    <col min="6" max="6" width="11.7109375" customWidth="1"/>
  </cols>
  <sheetData>
    <row r="4" spans="4:7">
      <c r="D4" s="191" t="s">
        <v>177</v>
      </c>
    </row>
    <row r="5" spans="4:7" ht="15.75" thickBot="1"/>
    <row r="6" spans="4:7" ht="15.75" thickBot="1">
      <c r="D6" s="138" t="s">
        <v>29</v>
      </c>
      <c r="E6" s="139" t="s">
        <v>21</v>
      </c>
      <c r="F6" s="140" t="s">
        <v>22</v>
      </c>
    </row>
    <row r="7" spans="4:7">
      <c r="D7" s="135" t="s">
        <v>50</v>
      </c>
      <c r="E7" s="136">
        <v>121</v>
      </c>
      <c r="F7" s="137">
        <f>E7/$E$28</f>
        <v>0.70760233918128657</v>
      </c>
      <c r="G7" s="3"/>
    </row>
    <row r="8" spans="4:7">
      <c r="D8" s="189" t="s">
        <v>140</v>
      </c>
      <c r="E8" s="188">
        <v>9</v>
      </c>
      <c r="F8" s="190">
        <f>E8/$E$28</f>
        <v>5.2631578947368418E-2</v>
      </c>
    </row>
    <row r="9" spans="4:7">
      <c r="D9" s="189" t="s">
        <v>179</v>
      </c>
      <c r="E9" s="188">
        <v>6</v>
      </c>
      <c r="F9" s="190" t="e">
        <f t="shared" ref="F9:F27" si="0">E9/$C$20</f>
        <v>#DIV/0!</v>
      </c>
    </row>
    <row r="10" spans="4:7">
      <c r="D10" s="183" t="s">
        <v>143</v>
      </c>
      <c r="E10" s="15">
        <v>5</v>
      </c>
      <c r="F10" s="184" t="e">
        <f t="shared" si="0"/>
        <v>#DIV/0!</v>
      </c>
    </row>
    <row r="11" spans="4:7">
      <c r="D11" s="183" t="s">
        <v>180</v>
      </c>
      <c r="E11" s="15">
        <v>4</v>
      </c>
      <c r="F11" s="184" t="e">
        <f t="shared" si="0"/>
        <v>#DIV/0!</v>
      </c>
    </row>
    <row r="12" spans="4:7">
      <c r="D12" s="183" t="s">
        <v>146</v>
      </c>
      <c r="E12" s="15">
        <v>3</v>
      </c>
      <c r="F12" s="184" t="e">
        <f t="shared" si="0"/>
        <v>#DIV/0!</v>
      </c>
    </row>
    <row r="13" spans="4:7">
      <c r="D13" s="126" t="s">
        <v>147</v>
      </c>
      <c r="E13" s="89">
        <v>3</v>
      </c>
      <c r="F13" s="185" t="e">
        <f t="shared" si="0"/>
        <v>#DIV/0!</v>
      </c>
    </row>
    <row r="14" spans="4:7">
      <c r="D14" s="126" t="s">
        <v>141</v>
      </c>
      <c r="E14" s="89">
        <v>2</v>
      </c>
      <c r="F14" s="185" t="e">
        <f t="shared" si="0"/>
        <v>#DIV/0!</v>
      </c>
    </row>
    <row r="15" spans="4:7">
      <c r="D15" s="126" t="s">
        <v>68</v>
      </c>
      <c r="E15" s="89">
        <v>2</v>
      </c>
      <c r="F15" s="185" t="e">
        <f t="shared" si="0"/>
        <v>#DIV/0!</v>
      </c>
    </row>
    <row r="16" spans="4:7">
      <c r="D16" s="117" t="s">
        <v>150</v>
      </c>
      <c r="E16" s="115">
        <v>2</v>
      </c>
      <c r="F16" s="186" t="e">
        <f t="shared" si="0"/>
        <v>#DIV/0!</v>
      </c>
    </row>
    <row r="17" spans="4:6">
      <c r="D17" s="117" t="s">
        <v>181</v>
      </c>
      <c r="E17" s="115">
        <v>1</v>
      </c>
      <c r="F17" s="186" t="e">
        <f t="shared" si="0"/>
        <v>#DIV/0!</v>
      </c>
    </row>
    <row r="18" spans="4:6">
      <c r="D18" s="117" t="s">
        <v>182</v>
      </c>
      <c r="E18" s="115">
        <v>1</v>
      </c>
      <c r="F18" s="186" t="e">
        <f t="shared" si="0"/>
        <v>#DIV/0!</v>
      </c>
    </row>
    <row r="19" spans="4:6">
      <c r="D19" s="117" t="s">
        <v>142</v>
      </c>
      <c r="E19" s="115">
        <v>1</v>
      </c>
      <c r="F19" s="186" t="e">
        <f t="shared" si="0"/>
        <v>#DIV/0!</v>
      </c>
    </row>
    <row r="20" spans="4:6">
      <c r="D20" s="117" t="s">
        <v>145</v>
      </c>
      <c r="E20" s="115">
        <v>1</v>
      </c>
      <c r="F20" s="186" t="e">
        <f t="shared" si="0"/>
        <v>#DIV/0!</v>
      </c>
    </row>
    <row r="21" spans="4:6">
      <c r="D21" s="117" t="s">
        <v>148</v>
      </c>
      <c r="E21" s="115">
        <v>1</v>
      </c>
      <c r="F21" s="186" t="e">
        <f t="shared" si="0"/>
        <v>#DIV/0!</v>
      </c>
    </row>
    <row r="22" spans="4:6">
      <c r="D22" s="117" t="s">
        <v>144</v>
      </c>
      <c r="E22" s="115">
        <v>1</v>
      </c>
      <c r="F22" s="186" t="e">
        <f t="shared" si="0"/>
        <v>#DIV/0!</v>
      </c>
    </row>
    <row r="23" spans="4:6">
      <c r="D23" s="117" t="s">
        <v>138</v>
      </c>
      <c r="E23" s="115">
        <v>1</v>
      </c>
      <c r="F23" s="186" t="e">
        <f t="shared" si="0"/>
        <v>#DIV/0!</v>
      </c>
    </row>
    <row r="24" spans="4:6">
      <c r="D24" s="117" t="s">
        <v>149</v>
      </c>
      <c r="E24" s="115">
        <v>1</v>
      </c>
      <c r="F24" s="186" t="e">
        <f t="shared" si="0"/>
        <v>#DIV/0!</v>
      </c>
    </row>
    <row r="25" spans="4:6">
      <c r="D25" s="117" t="s">
        <v>183</v>
      </c>
      <c r="E25" s="115">
        <v>1</v>
      </c>
      <c r="F25" s="186" t="e">
        <f t="shared" si="0"/>
        <v>#DIV/0!</v>
      </c>
    </row>
    <row r="26" spans="4:6">
      <c r="D26" s="117" t="s">
        <v>151</v>
      </c>
      <c r="E26" s="115">
        <v>1</v>
      </c>
      <c r="F26" s="186" t="e">
        <f t="shared" si="0"/>
        <v>#DIV/0!</v>
      </c>
    </row>
    <row r="27" spans="4:6">
      <c r="D27" s="141" t="s">
        <v>30</v>
      </c>
      <c r="E27" s="142">
        <v>4</v>
      </c>
      <c r="F27" s="187" t="e">
        <f t="shared" si="0"/>
        <v>#DIV/0!</v>
      </c>
    </row>
    <row r="28" spans="4:6" ht="15.75" thickBot="1">
      <c r="D28" s="127" t="s">
        <v>38</v>
      </c>
      <c r="E28" s="128">
        <f>SUM(E7:E27)</f>
        <v>171</v>
      </c>
      <c r="F28" s="1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20210310</vt:lpstr>
      <vt:lpstr>PARA OCULTAR POSITIVIDAD</vt:lpstr>
      <vt:lpstr>PROPUESTA TABLA COMARCAS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2021-03-11T15:18:35Z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