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9225"/>
  </bookViews>
  <sheets>
    <sheet name="20210305" sheetId="1" r:id="rId1"/>
    <sheet name="PARA OCULTAR POSITIVIDAD" sheetId="2" state="hidden" r:id="rId2"/>
    <sheet name="Hoja1" sheetId="3" state="hidden" r:id="rId3"/>
  </sheets>
  <definedNames>
    <definedName name="_xlnm._FilterDatabase" localSheetId="0" hidden="1">'20210305'!#REF!</definedName>
    <definedName name="_xlnm.Print_Area" localSheetId="1">'PARA OCULTAR POSITIVIDAD'!$A$16:$E$47</definedName>
  </definedNames>
  <calcPr calcId="124519"/>
  <fileRecoveryPr repairLoad="1"/>
</workbook>
</file>

<file path=xl/calcChain.xml><?xml version="1.0" encoding="utf-8"?>
<calcChain xmlns="http://schemas.openxmlformats.org/spreadsheetml/2006/main">
  <c r="C90" i="1"/>
  <c r="D89"/>
  <c r="F12" i="2" l="1"/>
  <c r="B12" l="1"/>
  <c r="B11"/>
  <c r="J60" i="1"/>
  <c r="E32" i="2"/>
  <c r="C21" i="1"/>
  <c r="D29" s="1"/>
  <c r="E20" i="2"/>
  <c r="E19"/>
  <c r="E18"/>
  <c r="E17"/>
  <c r="E16"/>
  <c r="D86" i="1" l="1"/>
  <c r="D82"/>
  <c r="D78"/>
  <c r="D74"/>
  <c r="D70"/>
  <c r="D66"/>
  <c r="D62"/>
  <c r="D58"/>
  <c r="D54"/>
  <c r="D50"/>
  <c r="D46"/>
  <c r="D42"/>
  <c r="D38"/>
  <c r="D34"/>
  <c r="D30"/>
  <c r="D88"/>
  <c r="D84"/>
  <c r="D80"/>
  <c r="D76"/>
  <c r="D72"/>
  <c r="D68"/>
  <c r="D64"/>
  <c r="D60"/>
  <c r="D56"/>
  <c r="D52"/>
  <c r="D48"/>
  <c r="D44"/>
  <c r="D40"/>
  <c r="D36"/>
  <c r="D32"/>
  <c r="D28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C46" i="2"/>
  <c r="K31" i="1"/>
  <c r="K22"/>
  <c r="K24"/>
  <c r="K23"/>
  <c r="K20"/>
  <c r="K25"/>
  <c r="K28"/>
  <c r="K26"/>
  <c r="K30"/>
  <c r="K29"/>
  <c r="K32"/>
  <c r="K21"/>
  <c r="K27"/>
  <c r="K19"/>
  <c r="E24" i="2"/>
  <c r="D5" l="1"/>
  <c r="C5"/>
  <c r="E4"/>
  <c r="E5" l="1"/>
  <c r="C25" i="1"/>
  <c r="J15" l="1"/>
  <c r="J33" l="1"/>
  <c r="K33" s="1"/>
  <c r="C9" i="2"/>
  <c r="C10"/>
  <c r="C8"/>
  <c r="C11" l="1"/>
  <c r="F3" i="1" l="1"/>
  <c r="F4"/>
  <c r="F5"/>
  <c r="F6"/>
  <c r="F7"/>
  <c r="F8"/>
  <c r="F9"/>
  <c r="F10"/>
  <c r="F11"/>
  <c r="B10" i="2" l="1"/>
  <c r="B9"/>
  <c r="B8"/>
  <c r="B2" l="1"/>
  <c r="E3" l="1"/>
  <c r="C17" l="1"/>
  <c r="D17" s="1"/>
  <c r="D23" i="1" l="1"/>
  <c r="D24"/>
  <c r="C16" i="2" l="1"/>
  <c r="D16" s="1"/>
  <c r="C20"/>
  <c r="D20" s="1"/>
  <c r="C18" l="1"/>
  <c r="D18" s="1"/>
  <c r="C19"/>
  <c r="D19" s="1"/>
  <c r="C13" i="1" l="1"/>
  <c r="G3" l="1"/>
  <c r="D13"/>
  <c r="G4" l="1"/>
  <c r="G5" s="1"/>
  <c r="G6" s="1"/>
  <c r="G7" s="1"/>
  <c r="G8" s="1"/>
  <c r="G9" s="1"/>
  <c r="G10" s="1"/>
  <c r="G11" s="1"/>
</calcChain>
</file>

<file path=xl/sharedStrings.xml><?xml version="1.0" encoding="utf-8"?>
<sst xmlns="http://schemas.openxmlformats.org/spreadsheetml/2006/main" count="315" uniqueCount="252">
  <si>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</si>
  <si>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</si>
  <si>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</si>
  <si>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</si>
  <si>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</si>
  <si>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</si>
  <si>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</si>
  <si>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</si>
  <si>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</si>
  <si>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</si>
  <si>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</si>
  <si>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</si>
  <si>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</si>
  <si>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</si>
  <si>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</si>
  <si>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</si>
  <si>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</si>
  <si>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</si>
  <si>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</si>
  <si>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</si>
  <si>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</si>
  <si>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</si>
  <si>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</si>
  <si>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</si>
  <si>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</si>
  <si>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</si>
  <si>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</si>
  <si>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</si>
  <si>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</si>
  <si>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</si>
  <si>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</si>
  <si>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</si>
  <si>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</si>
  <si>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</si>
  <si>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</si>
  <si>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</si>
  <si>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</si>
  <si>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</si>
  <si>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</si>
  <si>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</si>
  <si>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</si>
  <si>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</si>
  <si>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</si>
  <si>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</si>
  <si>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</si>
  <si>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</si>
  <si>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</si>
  <si>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</si>
  <si>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</si>
  <si>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</si>
  <si>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</si>
  <si>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</si>
  <si>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</si>
  <si>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</si>
  <si>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</si>
  <si>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</si>
  <si>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</si>
  <si>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</si>
  <si>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</si>
  <si>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</si>
  <si>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</si>
  <si>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</si>
  <si>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</si>
  <si>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</si>
  <si>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</si>
  <si>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</si>
  <si>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</si>
  <si>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</si>
  <si>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</si>
  <si>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</si>
  <si>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Sagasta-Ruiseñores</t>
  </si>
  <si>
    <t>ALCAÑIZ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</si>
  <si>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</si>
  <si>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</si>
  <si>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</si>
  <si>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</si>
  <si>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</si>
  <si>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</si>
  <si>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</si>
  <si>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</si>
  <si>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</si>
  <si>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</si>
  <si>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</si>
  <si>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</si>
  <si>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</si>
  <si>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</si>
  <si>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</si>
  <si>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</si>
  <si>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</si>
  <si>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</si>
  <si>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</si>
  <si>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</si>
  <si>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</si>
  <si>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</si>
  <si>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</si>
  <si>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</si>
  <si>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</si>
  <si>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</si>
  <si>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</si>
  <si>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</si>
  <si>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</si>
  <si>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</si>
  <si>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</si>
  <si>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</si>
  <si>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</si>
  <si>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</si>
  <si>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</si>
  <si>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</si>
  <si>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</si>
  <si>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</si>
  <si>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</si>
  <si>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</si>
  <si>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</si>
  <si>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</si>
  <si>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</si>
  <si>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</si>
  <si>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</si>
  <si>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</si>
  <si>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</si>
  <si>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</si>
  <si>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</si>
  <si>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</si>
  <si>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</si>
  <si>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</si>
  <si>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La Litera / La Llitera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</si>
  <si>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</si>
  <si>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</si>
  <si>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</si>
  <si>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</si>
  <si>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</si>
  <si>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Cuencas Mineras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</si>
  <si>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</si>
  <si>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</si>
  <si>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</si>
  <si>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</si>
  <si>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Alcañiz</t>
  </si>
  <si>
    <t>Delicias Sur</t>
  </si>
  <si>
    <t>Jaca</t>
  </si>
  <si>
    <t>Cuarte de Huerva</t>
  </si>
  <si>
    <t>Binefar</t>
  </si>
  <si>
    <t>Santa Isabel</t>
  </si>
  <si>
    <t>Avenida Cataluña</t>
  </si>
  <si>
    <t>Calatayud</t>
  </si>
  <si>
    <t>Ejea de los Caballeros</t>
  </si>
  <si>
    <t>Valdejalón</t>
  </si>
  <si>
    <t>más de 5 casos</t>
  </si>
  <si>
    <t>Monzón</t>
  </si>
  <si>
    <t>Sobrarbe</t>
  </si>
  <si>
    <t>Alfajarin</t>
  </si>
  <si>
    <t>ATENCION EN SIVIES EL ORDEN ES DISTINTO</t>
  </si>
  <si>
    <t>Torrero La Paz</t>
  </si>
  <si>
    <t>Romareda - Seminario</t>
  </si>
  <si>
    <t>Ecuador</t>
  </si>
  <si>
    <t>Colombia</t>
  </si>
  <si>
    <t>Marruecos</t>
  </si>
  <si>
    <t>Actur Norte</t>
  </si>
  <si>
    <t>Huesca Capital Nº 2 (Santo Grial)</t>
  </si>
  <si>
    <t>Lafortunada</t>
  </si>
  <si>
    <t>San Pablo</t>
  </si>
  <si>
    <t>Utrillas</t>
  </si>
  <si>
    <t>Centro sanitario</t>
  </si>
  <si>
    <t>Almozara</t>
  </si>
  <si>
    <t>Arrabal</t>
  </si>
  <si>
    <t>Delicias Norte</t>
  </si>
  <si>
    <t>Madre Vedruna-Miraflores</t>
  </si>
  <si>
    <t>Miralbueno-Garrapinillos</t>
  </si>
  <si>
    <t>San Jose Sur</t>
  </si>
  <si>
    <t>Zuera</t>
  </si>
  <si>
    <t>Fuentes De Ebro</t>
  </si>
  <si>
    <t>Maria De Huerva</t>
  </si>
  <si>
    <t>1.34</t>
  </si>
  <si>
    <t>Otras</t>
  </si>
  <si>
    <t>0.89</t>
  </si>
  <si>
    <t>Alagon</t>
  </si>
  <si>
    <t>San Jose Norte</t>
  </si>
  <si>
    <t>Universitas</t>
  </si>
  <si>
    <t>Valdespartera-Montecanal</t>
  </si>
  <si>
    <t>Zalfonada</t>
  </si>
  <si>
    <t>Oliver</t>
  </si>
  <si>
    <t>Illueca</t>
  </si>
  <si>
    <t>San Jose Centro</t>
  </si>
  <si>
    <t>Tamarite De Litera</t>
  </si>
  <si>
    <t>Bajo Aragón</t>
  </si>
  <si>
    <t>Aranda</t>
  </si>
  <si>
    <t>Italia</t>
  </si>
  <si>
    <t>Venezuela</t>
  </si>
  <si>
    <t>(de provincias por si hay)</t>
  </si>
  <si>
    <t>Actur Sur</t>
  </si>
  <si>
    <t>Reboleria</t>
  </si>
  <si>
    <t>Los Monegros</t>
  </si>
  <si>
    <t>¡TABLA VINCULADA! Cuidado con desconocidos!</t>
  </si>
  <si>
    <t>China</t>
  </si>
  <si>
    <t>República Dominicana</t>
  </si>
  <si>
    <t>Bombarda</t>
  </si>
  <si>
    <t>Epila</t>
  </si>
  <si>
    <t>Torre Ramona</t>
  </si>
  <si>
    <t>Valderrobres</t>
  </si>
  <si>
    <t>Huesca Capital Nº 1 (Perpetuo Socorro)</t>
  </si>
  <si>
    <t>Hecho</t>
  </si>
  <si>
    <t>Maella</t>
  </si>
  <si>
    <t>Sariñena</t>
  </si>
  <si>
    <t>Teruel Ensanche</t>
  </si>
  <si>
    <t>Valdefierro</t>
  </si>
  <si>
    <t>3.57</t>
  </si>
  <si>
    <t>Matarraña / Matarranya</t>
  </si>
  <si>
    <t>La Jacetania</t>
  </si>
  <si>
    <t>Bajo Aragón-Caspe / Baix Aragó-Casp</t>
  </si>
  <si>
    <t>Campo De Borja</t>
  </si>
  <si>
    <t>Comunidad De Teruel</t>
  </si>
  <si>
    <t>14.29</t>
  </si>
  <si>
    <t>Distribución por edad y sexo: en 4 casos confirmados no ha sido posible identificar la edad o el sexo</t>
  </si>
  <si>
    <t>71.43</t>
  </si>
  <si>
    <t>17.86</t>
  </si>
  <si>
    <t>8.57</t>
  </si>
  <si>
    <t>1.43</t>
  </si>
  <si>
    <t>0.71</t>
  </si>
  <si>
    <t xml:space="preserve">Sintomatología: </t>
  </si>
  <si>
    <t>34.29</t>
  </si>
  <si>
    <t>5.00</t>
  </si>
  <si>
    <t>45.71</t>
  </si>
  <si>
    <t>85.71</t>
  </si>
  <si>
    <t>2.14</t>
  </si>
  <si>
    <t>Senegal</t>
  </si>
  <si>
    <t>El Salvador</t>
  </si>
  <si>
    <t>Honduras</t>
  </si>
  <si>
    <t>30.00</t>
  </si>
  <si>
    <t>22.86</t>
  </si>
  <si>
    <t>13.57</t>
  </si>
  <si>
    <t>10.00</t>
  </si>
  <si>
    <t>7.86</t>
  </si>
  <si>
    <t>5.71</t>
  </si>
  <si>
    <t>2.86</t>
  </si>
  <si>
    <t>Casablanca</t>
  </si>
  <si>
    <t>Monzon Urbana</t>
  </si>
  <si>
    <t>Tarazona</t>
  </si>
  <si>
    <t>Venecia</t>
  </si>
  <si>
    <t>Actur Oeste</t>
  </si>
  <si>
    <t>Andorra</t>
  </si>
  <si>
    <t>Borja</t>
  </si>
  <si>
    <t>Campo De Belchite</t>
  </si>
  <si>
    <t>Graus</t>
  </si>
  <si>
    <t>Parque Goya</t>
  </si>
  <si>
    <t>Teruel Centro</t>
  </si>
  <si>
    <t>Distribución por ZBS: en un caso confirmado no ha sido posible identificar la ZBS</t>
  </si>
  <si>
    <t>60.71</t>
  </si>
  <si>
    <t>Cinca Medio</t>
  </si>
  <si>
    <t>Tarazona Y El Moncayo</t>
  </si>
  <si>
    <t>Ribera Baja Del Ebro</t>
  </si>
  <si>
    <t>Andorra-Sierra De Arcos</t>
  </si>
  <si>
    <t>La Ribagorza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</si>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</sst>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3" applyNumberFormat="0" applyFont="0" applyAlignment="0" applyProtection="0"/>
  </cellStyleXfs>
  <cellXfs count="194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3" borderId="13" xfId="3" applyFont="1"/>
    <xf numFmtId="0" fontId="11" fillId="12" borderId="0" xfId="2"/>
    <xf numFmtId="0" fontId="7" fillId="10" borderId="4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justify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7" fillId="9" borderId="4" xfId="0" applyFont="1" applyFill="1" applyBorder="1"/>
    <xf numFmtId="0" fontId="16" fillId="16" borderId="4" xfId="0" applyFont="1" applyFill="1" applyBorder="1" applyAlignment="1">
      <alignment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14" fontId="3" fillId="22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4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2" fillId="10" borderId="4" xfId="0" applyFont="1" applyFill="1" applyBorder="1"/>
    <xf numFmtId="10" fontId="12" fillId="10" borderId="4" xfId="0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4" xfId="0" applyFont="1" applyBorder="1"/>
    <xf numFmtId="0" fontId="12" fillId="23" borderId="4" xfId="0" applyFont="1" applyFill="1" applyBorder="1" applyAlignment="1">
      <alignment horizontal="center"/>
    </xf>
    <xf numFmtId="14" fontId="12" fillId="23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7" borderId="4" xfId="0" applyFont="1" applyFill="1" applyBorder="1"/>
    <xf numFmtId="164" fontId="3" fillId="17" borderId="4" xfId="1" applyNumberFormat="1" applyFont="1" applyFill="1" applyBorder="1"/>
    <xf numFmtId="0" fontId="3" fillId="24" borderId="4" xfId="0" applyFont="1" applyFill="1" applyBorder="1"/>
    <xf numFmtId="164" fontId="3" fillId="24" borderId="4" xfId="1" applyNumberFormat="1" applyFont="1" applyFill="1" applyBorder="1"/>
    <xf numFmtId="0" fontId="18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right" vertical="center" wrapText="1"/>
    </xf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0" borderId="20" xfId="1" applyFont="1" applyFill="1" applyBorder="1" applyAlignment="1">
      <alignment horizontal="right" vertical="center"/>
    </xf>
    <xf numFmtId="9" fontId="3" fillId="20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0" borderId="0" xfId="0" applyNumberFormat="1" applyFill="1"/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1" borderId="4" xfId="0" applyFont="1" applyFill="1" applyBorder="1"/>
    <xf numFmtId="0" fontId="8" fillId="26" borderId="8" xfId="0" applyFont="1" applyFill="1" applyBorder="1" applyAlignment="1">
      <alignment horizontal="left"/>
    </xf>
    <xf numFmtId="0" fontId="8" fillId="26" borderId="32" xfId="0" applyFont="1" applyFill="1" applyBorder="1" applyAlignment="1">
      <alignment horizontal="left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5" xfId="0" applyFont="1" applyFill="1" applyBorder="1" applyAlignment="1">
      <alignment vertical="center"/>
    </xf>
    <xf numFmtId="0" fontId="6" fillId="27" borderId="5" xfId="0" applyFont="1" applyFill="1" applyBorder="1" applyAlignment="1"/>
    <xf numFmtId="0" fontId="0" fillId="27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5" fillId="5" borderId="17" xfId="0" applyNumberFormat="1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10" fontId="7" fillId="28" borderId="17" xfId="0" applyNumberFormat="1" applyFont="1" applyFill="1" applyBorder="1" applyAlignment="1">
      <alignment vertical="center"/>
    </xf>
    <xf numFmtId="0" fontId="3" fillId="29" borderId="8" xfId="0" applyFont="1" applyFill="1" applyBorder="1" applyAlignment="1">
      <alignment vertical="center"/>
    </xf>
    <xf numFmtId="0" fontId="3" fillId="29" borderId="4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0" fontId="6" fillId="8" borderId="4" xfId="0" applyFont="1" applyFill="1" applyBorder="1" applyAlignment="1"/>
    <xf numFmtId="0" fontId="0" fillId="0" borderId="0" xfId="0" applyAlignment="1"/>
    <xf numFmtId="10" fontId="3" fillId="29" borderId="17" xfId="0" applyNumberFormat="1" applyFont="1" applyFill="1" applyBorder="1" applyAlignment="1">
      <alignment vertical="center"/>
    </xf>
    <xf numFmtId="3" fontId="13" fillId="5" borderId="4" xfId="0" applyNumberFormat="1" applyFont="1" applyFill="1" applyBorder="1" applyAlignment="1">
      <alignment horizontal="center"/>
    </xf>
    <xf numFmtId="3" fontId="12" fillId="10" borderId="4" xfId="0" applyNumberFormat="1" applyFont="1" applyFill="1" applyBorder="1" applyAlignment="1">
      <alignment horizontal="center"/>
    </xf>
    <xf numFmtId="3" fontId="12" fillId="11" borderId="4" xfId="0" applyNumberFormat="1" applyFont="1" applyFill="1" applyBorder="1" applyAlignment="1">
      <alignment horizontal="center"/>
    </xf>
    <xf numFmtId="10" fontId="13" fillId="5" borderId="4" xfId="1" applyNumberFormat="1" applyFont="1" applyFill="1" applyBorder="1" applyAlignment="1">
      <alignment horizontal="center"/>
    </xf>
    <xf numFmtId="0" fontId="4" fillId="25" borderId="4" xfId="0" applyFont="1" applyFill="1" applyBorder="1"/>
    <xf numFmtId="10" fontId="5" fillId="5" borderId="22" xfId="0" applyNumberFormat="1" applyFont="1" applyFill="1" applyBorder="1" applyAlignment="1">
      <alignment horizontal="right" vertical="center"/>
    </xf>
    <xf numFmtId="0" fontId="7" fillId="30" borderId="4" xfId="0" applyFont="1" applyFill="1" applyBorder="1"/>
    <xf numFmtId="0" fontId="7" fillId="30" borderId="8" xfId="0" applyFont="1" applyFill="1" applyBorder="1"/>
    <xf numFmtId="10" fontId="7" fillId="30" borderId="17" xfId="0" applyNumberFormat="1" applyFont="1" applyFill="1" applyBorder="1"/>
    <xf numFmtId="0" fontId="1" fillId="4" borderId="12" xfId="0" applyFont="1" applyFill="1" applyBorder="1" applyAlignment="1">
      <alignment horizontal="center" vertical="center"/>
    </xf>
    <xf numFmtId="0" fontId="5" fillId="5" borderId="8" xfId="0" applyFont="1" applyFill="1" applyBorder="1"/>
    <xf numFmtId="10" fontId="5" fillId="5" borderId="17" xfId="0" applyNumberFormat="1" applyFont="1" applyFill="1" applyBorder="1"/>
    <xf numFmtId="10" fontId="7" fillId="25" borderId="17" xfId="0" applyNumberFormat="1" applyFont="1" applyFill="1" applyBorder="1"/>
    <xf numFmtId="0" fontId="3" fillId="0" borderId="0" xfId="0" applyFont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right" vertical="center" wrapText="1"/>
    </xf>
    <xf numFmtId="10" fontId="0" fillId="0" borderId="0" xfId="0" applyNumberFormat="1"/>
    <xf numFmtId="0" fontId="5" fillId="5" borderId="4" xfId="0" applyFont="1" applyFill="1" applyBorder="1" applyAlignment="1">
      <alignment horizontal="right"/>
    </xf>
    <xf numFmtId="0" fontId="7" fillId="11" borderId="4" xfId="0" applyFont="1" applyFill="1" applyBorder="1" applyAlignment="1">
      <alignment horizontal="right"/>
    </xf>
    <xf numFmtId="0" fontId="7" fillId="25" borderId="4" xfId="0" applyFont="1" applyFill="1" applyBorder="1" applyAlignment="1">
      <alignment horizontal="right"/>
    </xf>
    <xf numFmtId="0" fontId="3" fillId="10" borderId="0" xfId="0" applyFont="1" applyFill="1"/>
    <xf numFmtId="0" fontId="7" fillId="8" borderId="8" xfId="0" applyFont="1" applyFill="1" applyBorder="1"/>
    <xf numFmtId="0" fontId="7" fillId="8" borderId="4" xfId="0" applyFont="1" applyFill="1" applyBorder="1"/>
    <xf numFmtId="0" fontId="7" fillId="11" borderId="8" xfId="0" applyFont="1" applyFill="1" applyBorder="1"/>
    <xf numFmtId="10" fontId="7" fillId="11" borderId="17" xfId="0" applyNumberFormat="1" applyFont="1" applyFill="1" applyBorder="1"/>
    <xf numFmtId="0" fontId="7" fillId="25" borderId="8" xfId="0" applyFont="1" applyFill="1" applyBorder="1"/>
    <xf numFmtId="0" fontId="0" fillId="0" borderId="4" xfId="0" applyBorder="1"/>
    <xf numFmtId="0" fontId="3" fillId="0" borderId="4" xfId="0" applyFont="1" applyBorder="1"/>
    <xf numFmtId="0" fontId="7" fillId="8" borderId="9" xfId="0" applyFont="1" applyFill="1" applyBorder="1"/>
    <xf numFmtId="0" fontId="7" fillId="8" borderId="10" xfId="0" applyFont="1" applyFill="1" applyBorder="1" applyAlignment="1">
      <alignment horizontal="right"/>
    </xf>
    <xf numFmtId="10" fontId="7" fillId="8" borderId="11" xfId="0" applyNumberFormat="1" applyFont="1" applyFill="1" applyBorder="1"/>
    <xf numFmtId="0" fontId="15" fillId="0" borderId="0" xfId="0" applyFont="1" applyAlignment="1">
      <alignment horizontal="right" vertical="center" wrapText="1"/>
    </xf>
    <xf numFmtId="10" fontId="0" fillId="8" borderId="5" xfId="0" applyNumberFormat="1" applyFont="1" applyFill="1" applyBorder="1" applyAlignment="1">
      <alignment horizontal="right" vertical="center"/>
    </xf>
    <xf numFmtId="10" fontId="0" fillId="31" borderId="5" xfId="0" applyNumberFormat="1" applyFont="1" applyFill="1" applyBorder="1" applyAlignment="1">
      <alignment horizontal="right" vertical="center"/>
    </xf>
    <xf numFmtId="10" fontId="7" fillId="8" borderId="17" xfId="0" applyNumberFormat="1" applyFont="1" applyFill="1" applyBorder="1"/>
    <xf numFmtId="10" fontId="7" fillId="7" borderId="10" xfId="0" applyNumberFormat="1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7" fillId="10" borderId="8" xfId="0" applyFont="1" applyFill="1" applyBorder="1"/>
    <xf numFmtId="10" fontId="7" fillId="10" borderId="17" xfId="0" applyNumberFormat="1" applyFont="1" applyFill="1" applyBorder="1"/>
    <xf numFmtId="0" fontId="20" fillId="21" borderId="29" xfId="0" applyFont="1" applyFill="1" applyBorder="1" applyAlignment="1">
      <alignment horizontal="center" vertical="center"/>
    </xf>
    <xf numFmtId="0" fontId="20" fillId="21" borderId="26" xfId="0" applyFont="1" applyFill="1" applyBorder="1" applyAlignment="1">
      <alignment horizontal="center" vertical="center"/>
    </xf>
    <xf numFmtId="0" fontId="20" fillId="21" borderId="27" xfId="0" applyFont="1" applyFill="1" applyBorder="1" applyAlignment="1">
      <alignment horizontal="center"/>
    </xf>
    <xf numFmtId="0" fontId="20" fillId="21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6" xfId="2" applyBorder="1" applyAlignment="1">
      <alignment horizontal="center" vertical="center" wrapText="1"/>
    </xf>
    <xf numFmtId="0" fontId="3" fillId="27" borderId="4" xfId="0" applyFont="1" applyFill="1" applyBorder="1"/>
    <xf numFmtId="10" fontId="3" fillId="27" borderId="5" xfId="0" applyNumberFormat="1" applyFont="1" applyFill="1" applyBorder="1" applyAlignment="1">
      <alignment horizontal="right" vertical="center"/>
    </xf>
    <xf numFmtId="0" fontId="3" fillId="27" borderId="4" xfId="0" applyFont="1" applyFill="1" applyBorder="1" applyAlignment="1">
      <alignment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7EE"/>
      <color rgb="FFFEE2DA"/>
      <color rgb="FFFF9797"/>
      <color rgb="FF9BC2E6"/>
      <color rgb="FFFEC2B8"/>
      <color rgb="FFFF7C80"/>
      <color rgb="FFFFE9AB"/>
      <color rgb="FFFF0000"/>
      <color rgb="FF002060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="90" zoomScaleNormal="90" workbookViewId="0">
      <selection activeCell="F35" sqref="F35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140625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1.28515625" style="26" customWidth="1"/>
    <col min="16" max="16" width="38" customWidth="1"/>
    <col min="17" max="17" width="12.7109375" customWidth="1"/>
    <col min="18" max="18" width="30.85546875" customWidth="1"/>
  </cols>
  <sheetData>
    <row r="1" spans="2:17" ht="15" customHeight="1" thickBot="1">
      <c r="B1" s="7" t="s">
        <v>210</v>
      </c>
      <c r="I1" s="181" t="s">
        <v>60</v>
      </c>
      <c r="J1" s="182"/>
      <c r="M1" s="15"/>
    </row>
    <row r="2" spans="2:17" ht="15" customHeight="1">
      <c r="B2" s="71" t="s">
        <v>0</v>
      </c>
      <c r="C2" s="72" t="s">
        <v>1</v>
      </c>
      <c r="D2" s="72" t="s">
        <v>2</v>
      </c>
      <c r="E2" s="72" t="s">
        <v>3</v>
      </c>
      <c r="F2" s="72" t="s">
        <v>18</v>
      </c>
      <c r="G2" s="74" t="s">
        <v>19</v>
      </c>
      <c r="I2" s="179" t="s">
        <v>61</v>
      </c>
      <c r="J2" s="180"/>
      <c r="M2" s="15"/>
      <c r="N2" s="15"/>
      <c r="O2" s="15"/>
    </row>
    <row r="3" spans="2:17" ht="15" customHeight="1">
      <c r="B3" s="65" t="s">
        <v>4</v>
      </c>
      <c r="C3" s="42">
        <v>1</v>
      </c>
      <c r="D3" s="42">
        <v>1</v>
      </c>
      <c r="E3" s="116">
        <v>2</v>
      </c>
      <c r="F3" s="64">
        <f>E3/$E$12</f>
        <v>1.4705882352941176E-2</v>
      </c>
      <c r="G3" s="66">
        <f>F3</f>
        <v>1.4705882352941176E-2</v>
      </c>
      <c r="I3" s="75">
        <v>44260</v>
      </c>
      <c r="J3" s="28"/>
      <c r="M3" s="15"/>
      <c r="N3" s="15"/>
      <c r="O3" s="15"/>
      <c r="P3" s="28"/>
    </row>
    <row r="4" spans="2:17" ht="15" customHeight="1" thickBot="1">
      <c r="B4" s="65" t="s">
        <v>5</v>
      </c>
      <c r="C4" s="42">
        <v>11</v>
      </c>
      <c r="D4" s="42">
        <v>7</v>
      </c>
      <c r="E4" s="116">
        <v>18</v>
      </c>
      <c r="F4" s="64">
        <f t="shared" ref="F4:F11" si="0">E4/$E$12</f>
        <v>0.13235294117647059</v>
      </c>
      <c r="G4" s="66">
        <f>G3+F4</f>
        <v>0.14705882352941177</v>
      </c>
      <c r="M4" s="15"/>
      <c r="N4" s="15"/>
      <c r="O4" s="15"/>
      <c r="P4" s="28"/>
    </row>
    <row r="5" spans="2:17" ht="15" customHeight="1">
      <c r="B5" s="65" t="s">
        <v>6</v>
      </c>
      <c r="C5" s="42">
        <v>12</v>
      </c>
      <c r="D5" s="42">
        <v>7</v>
      </c>
      <c r="E5" s="116">
        <v>19</v>
      </c>
      <c r="F5" s="64">
        <f t="shared" si="0"/>
        <v>0.13970588235294118</v>
      </c>
      <c r="G5" s="66">
        <f>G4+F5</f>
        <v>0.28676470588235292</v>
      </c>
      <c r="H5" s="14"/>
      <c r="I5" s="30" t="s">
        <v>64</v>
      </c>
      <c r="J5" s="31" t="s">
        <v>25</v>
      </c>
      <c r="K5" s="32" t="s">
        <v>26</v>
      </c>
      <c r="M5" s="15"/>
      <c r="N5" s="15"/>
      <c r="O5" s="14"/>
      <c r="P5" s="15"/>
      <c r="Q5" s="15"/>
    </row>
    <row r="6" spans="2:17" ht="15" customHeight="1">
      <c r="B6" s="65" t="s">
        <v>7</v>
      </c>
      <c r="C6" s="42">
        <v>5</v>
      </c>
      <c r="D6" s="42">
        <v>6</v>
      </c>
      <c r="E6" s="116">
        <v>11</v>
      </c>
      <c r="F6" s="64">
        <f t="shared" si="0"/>
        <v>8.0882352941176475E-2</v>
      </c>
      <c r="G6" s="66">
        <f t="shared" ref="G6:G11" si="1">G5+F6</f>
        <v>0.36764705882352938</v>
      </c>
      <c r="H6" s="14"/>
      <c r="I6" s="126" t="s">
        <v>32</v>
      </c>
      <c r="J6" s="127">
        <v>42</v>
      </c>
      <c r="K6" s="128" t="s">
        <v>225</v>
      </c>
      <c r="M6" s="15"/>
      <c r="N6" s="15"/>
      <c r="O6" s="14"/>
      <c r="P6" s="15"/>
      <c r="Q6" s="15"/>
    </row>
    <row r="7" spans="2:17" ht="15" customHeight="1">
      <c r="B7" s="65" t="s">
        <v>8</v>
      </c>
      <c r="C7" s="42">
        <v>4</v>
      </c>
      <c r="D7" s="42">
        <v>12</v>
      </c>
      <c r="E7" s="116">
        <v>16</v>
      </c>
      <c r="F7" s="64">
        <f t="shared" si="0"/>
        <v>0.11764705882352941</v>
      </c>
      <c r="G7" s="66">
        <f t="shared" si="1"/>
        <v>0.48529411764705876</v>
      </c>
      <c r="H7" s="14"/>
      <c r="I7" s="126" t="s">
        <v>23</v>
      </c>
      <c r="J7" s="127">
        <v>32</v>
      </c>
      <c r="K7" s="128" t="s">
        <v>226</v>
      </c>
      <c r="M7" s="15"/>
      <c r="N7" s="15"/>
      <c r="O7" s="14"/>
      <c r="P7" s="15"/>
      <c r="Q7" s="15"/>
    </row>
    <row r="8" spans="2:17" ht="15" customHeight="1">
      <c r="B8" s="65" t="s">
        <v>9</v>
      </c>
      <c r="C8" s="42">
        <v>13</v>
      </c>
      <c r="D8" s="42">
        <v>10</v>
      </c>
      <c r="E8" s="116">
        <v>23</v>
      </c>
      <c r="F8" s="64">
        <f t="shared" si="0"/>
        <v>0.16911764705882354</v>
      </c>
      <c r="G8" s="66">
        <f t="shared" si="1"/>
        <v>0.65441176470588225</v>
      </c>
      <c r="H8" s="14"/>
      <c r="I8" s="126" t="s">
        <v>22</v>
      </c>
      <c r="J8" s="127">
        <v>19</v>
      </c>
      <c r="K8" s="128" t="s">
        <v>227</v>
      </c>
      <c r="M8" s="15"/>
      <c r="N8" s="15"/>
      <c r="O8" s="14"/>
      <c r="P8" s="15"/>
      <c r="Q8" s="15"/>
    </row>
    <row r="9" spans="2:17" ht="15" customHeight="1">
      <c r="B9" s="65" t="s">
        <v>10</v>
      </c>
      <c r="C9" s="42">
        <v>14</v>
      </c>
      <c r="D9" s="42">
        <v>6</v>
      </c>
      <c r="E9" s="116">
        <v>20</v>
      </c>
      <c r="F9" s="64">
        <f t="shared" si="0"/>
        <v>0.14705882352941177</v>
      </c>
      <c r="G9" s="66">
        <f t="shared" si="1"/>
        <v>0.80147058823529405</v>
      </c>
      <c r="I9" s="177" t="s">
        <v>65</v>
      </c>
      <c r="J9" s="21">
        <v>14</v>
      </c>
      <c r="K9" s="178" t="s">
        <v>228</v>
      </c>
      <c r="M9" s="15"/>
      <c r="N9" s="15"/>
      <c r="O9" s="14"/>
      <c r="P9" s="15"/>
      <c r="Q9" s="15"/>
    </row>
    <row r="10" spans="2:17" ht="15" customHeight="1">
      <c r="B10" s="65" t="s">
        <v>11</v>
      </c>
      <c r="C10" s="42">
        <v>4</v>
      </c>
      <c r="D10" s="42">
        <v>7</v>
      </c>
      <c r="E10" s="116">
        <v>11</v>
      </c>
      <c r="F10" s="64">
        <f t="shared" si="0"/>
        <v>8.0882352941176475E-2</v>
      </c>
      <c r="G10" s="66">
        <f t="shared" si="1"/>
        <v>0.88235294117647056</v>
      </c>
      <c r="I10" s="161" t="s">
        <v>12</v>
      </c>
      <c r="J10" s="113">
        <v>11</v>
      </c>
      <c r="K10" s="162" t="s">
        <v>229</v>
      </c>
      <c r="M10" s="15"/>
      <c r="N10" s="15"/>
      <c r="O10" s="14"/>
      <c r="P10" s="15"/>
      <c r="Q10" s="15"/>
    </row>
    <row r="11" spans="2:17" ht="15" customHeight="1" thickBot="1">
      <c r="B11" s="67" t="s">
        <v>69</v>
      </c>
      <c r="C11" s="117">
        <v>4</v>
      </c>
      <c r="D11" s="117">
        <v>12</v>
      </c>
      <c r="E11" s="118">
        <v>16</v>
      </c>
      <c r="F11" s="68">
        <f t="shared" si="0"/>
        <v>0.11764705882352941</v>
      </c>
      <c r="G11" s="69">
        <f t="shared" si="1"/>
        <v>1</v>
      </c>
      <c r="I11" s="163" t="s">
        <v>71</v>
      </c>
      <c r="J11" s="129">
        <v>8</v>
      </c>
      <c r="K11" s="130" t="s">
        <v>230</v>
      </c>
      <c r="M11" s="15"/>
      <c r="N11" s="15"/>
      <c r="O11" s="14"/>
      <c r="P11" s="15"/>
      <c r="Q11" s="15"/>
    </row>
    <row r="12" spans="2:17" ht="15" customHeight="1" thickBot="1">
      <c r="B12" s="151" t="s">
        <v>42</v>
      </c>
      <c r="C12" s="152">
        <v>68</v>
      </c>
      <c r="D12" s="152">
        <v>68</v>
      </c>
      <c r="E12" s="153">
        <v>136</v>
      </c>
      <c r="F12" s="12"/>
      <c r="I12" s="163" t="s">
        <v>31</v>
      </c>
      <c r="J12" s="129">
        <v>5</v>
      </c>
      <c r="K12" s="130" t="s">
        <v>203</v>
      </c>
      <c r="M12" s="15"/>
      <c r="N12" s="14"/>
      <c r="O12" s="14"/>
      <c r="P12" s="15"/>
      <c r="Q12" s="15"/>
    </row>
    <row r="13" spans="2:17" ht="15" customHeight="1" thickBot="1">
      <c r="B13" s="3"/>
      <c r="C13" s="105">
        <f>C12/E12</f>
        <v>0.5</v>
      </c>
      <c r="D13" s="106">
        <f>D12/E12</f>
        <v>0.5</v>
      </c>
      <c r="E13" s="4"/>
      <c r="G13" s="12"/>
      <c r="I13" s="163" t="s">
        <v>13</v>
      </c>
      <c r="J13" s="129">
        <v>5</v>
      </c>
      <c r="K13" s="130" t="s">
        <v>203</v>
      </c>
      <c r="M13" s="15"/>
      <c r="N13" s="14"/>
      <c r="O13" s="14"/>
      <c r="P13" s="15"/>
      <c r="Q13" s="15"/>
    </row>
    <row r="14" spans="2:17" ht="15" customHeight="1" thickBot="1">
      <c r="B14" s="8"/>
      <c r="E14" s="4"/>
      <c r="F14" s="12"/>
      <c r="I14" s="131" t="s">
        <v>34</v>
      </c>
      <c r="J14" s="132">
        <v>4</v>
      </c>
      <c r="K14" s="136" t="s">
        <v>231</v>
      </c>
      <c r="O14" s="14"/>
      <c r="P14" s="28"/>
    </row>
    <row r="15" spans="2:17" ht="15" customHeight="1" thickBot="1">
      <c r="B15" s="43" t="s">
        <v>77</v>
      </c>
      <c r="C15" s="44" t="s">
        <v>48</v>
      </c>
      <c r="D15" s="45" t="s">
        <v>26</v>
      </c>
      <c r="E15" s="5"/>
      <c r="F15" s="12"/>
      <c r="I15" s="60" t="s">
        <v>24</v>
      </c>
      <c r="J15" s="61">
        <f>SUM(J6:J14)</f>
        <v>140</v>
      </c>
      <c r="K15" s="142"/>
      <c r="N15" s="14"/>
      <c r="O15" s="14"/>
      <c r="P15" s="121"/>
    </row>
    <row r="16" spans="2:17" ht="15" customHeight="1" thickBot="1">
      <c r="B16" s="41" t="s">
        <v>27</v>
      </c>
      <c r="C16" s="42">
        <v>100</v>
      </c>
      <c r="D16" s="63" t="s">
        <v>211</v>
      </c>
      <c r="F16" s="187" t="s">
        <v>76</v>
      </c>
      <c r="G16" s="188"/>
      <c r="I16" s="28"/>
      <c r="N16" s="14"/>
      <c r="O16" s="14"/>
      <c r="P16" s="121"/>
    </row>
    <row r="17" spans="2:18" ht="15" customHeight="1" thickBot="1">
      <c r="B17" s="41" t="s">
        <v>28</v>
      </c>
      <c r="C17" s="42">
        <v>25</v>
      </c>
      <c r="D17" s="63" t="s">
        <v>212</v>
      </c>
      <c r="F17" s="185">
        <v>3.1E-2</v>
      </c>
      <c r="G17" s="186"/>
      <c r="I17" s="73" t="s">
        <v>131</v>
      </c>
      <c r="J17" s="6"/>
      <c r="K17" s="6"/>
      <c r="N17" s="14"/>
      <c r="O17" s="14"/>
      <c r="P17" s="14"/>
      <c r="Q17" s="135"/>
    </row>
    <row r="18" spans="2:18" ht="15.6" customHeight="1" thickBot="1">
      <c r="B18" s="41" t="s">
        <v>29</v>
      </c>
      <c r="C18" s="42">
        <v>12</v>
      </c>
      <c r="D18" s="63" t="s">
        <v>213</v>
      </c>
      <c r="F18" s="187" t="s">
        <v>89</v>
      </c>
      <c r="G18" s="188"/>
      <c r="I18" s="33" t="s">
        <v>30</v>
      </c>
      <c r="J18" s="34" t="s">
        <v>25</v>
      </c>
      <c r="K18" s="35" t="s">
        <v>26</v>
      </c>
      <c r="M18" s="15"/>
      <c r="N18" s="14"/>
      <c r="O18" s="14"/>
      <c r="P18" s="121"/>
      <c r="Q18" s="121"/>
      <c r="R18" s="28"/>
    </row>
    <row r="19" spans="2:18" ht="16.350000000000001" customHeight="1" thickBot="1">
      <c r="B19" s="41" t="s">
        <v>34</v>
      </c>
      <c r="C19" s="42">
        <v>2</v>
      </c>
      <c r="D19" s="63" t="s">
        <v>214</v>
      </c>
      <c r="F19" s="183">
        <v>25.4</v>
      </c>
      <c r="G19" s="184"/>
      <c r="I19" s="144" t="s">
        <v>95</v>
      </c>
      <c r="J19" s="143">
        <v>75</v>
      </c>
      <c r="K19" s="145">
        <f t="shared" ref="K19:K33" si="2">J19/168</f>
        <v>0.44642857142857145</v>
      </c>
      <c r="M19" s="15"/>
      <c r="N19" s="14"/>
      <c r="O19" s="14"/>
      <c r="P19" s="121"/>
      <c r="Q19" s="121"/>
      <c r="R19" s="28"/>
    </row>
    <row r="20" spans="2:18" ht="18.75" thickBot="1">
      <c r="B20" s="174" t="s">
        <v>171</v>
      </c>
      <c r="C20" s="175">
        <v>1</v>
      </c>
      <c r="D20" s="176" t="s">
        <v>215</v>
      </c>
      <c r="F20" s="62" t="s">
        <v>81</v>
      </c>
      <c r="I20" s="144" t="s">
        <v>28</v>
      </c>
      <c r="J20" s="143">
        <v>5</v>
      </c>
      <c r="K20" s="145">
        <f t="shared" si="2"/>
        <v>2.976190476190476E-2</v>
      </c>
      <c r="M20" s="15"/>
      <c r="N20" s="14"/>
      <c r="O20" s="14"/>
      <c r="P20" s="121"/>
      <c r="Q20" s="121"/>
      <c r="R20" s="121"/>
    </row>
    <row r="21" spans="2:18" ht="15.6" customHeight="1">
      <c r="C21" s="104">
        <f>SUM(C16:C20)</f>
        <v>140</v>
      </c>
      <c r="I21" s="144" t="s">
        <v>102</v>
      </c>
      <c r="J21" s="143">
        <v>4</v>
      </c>
      <c r="K21" s="145">
        <f t="shared" si="2"/>
        <v>2.3809523809523808E-2</v>
      </c>
      <c r="M21" s="15"/>
      <c r="N21" s="14"/>
    </row>
    <row r="22" spans="2:18" ht="15.6" customHeight="1" thickBot="1">
      <c r="B22" s="8" t="s">
        <v>216</v>
      </c>
      <c r="I22" s="144" t="s">
        <v>142</v>
      </c>
      <c r="J22" s="143">
        <v>3</v>
      </c>
      <c r="K22" s="145">
        <f t="shared" si="2"/>
        <v>1.7857142857142856E-2</v>
      </c>
      <c r="M22" s="15"/>
      <c r="N22" s="14"/>
      <c r="O22" s="14"/>
      <c r="P22" s="121"/>
      <c r="Q22" s="121"/>
      <c r="R22" s="121"/>
    </row>
    <row r="23" spans="2:18" ht="18.75" thickBot="1">
      <c r="B23" s="9" t="s">
        <v>17</v>
      </c>
      <c r="C23" s="2">
        <v>63</v>
      </c>
      <c r="D23" s="10">
        <f>C23/(C23+C24)</f>
        <v>0.45</v>
      </c>
      <c r="I23" s="144" t="s">
        <v>29</v>
      </c>
      <c r="J23" s="143">
        <v>3</v>
      </c>
      <c r="K23" s="145">
        <f t="shared" si="2"/>
        <v>1.7857142857142856E-2</v>
      </c>
      <c r="M23" s="15"/>
      <c r="P23" s="121"/>
      <c r="Q23" s="121"/>
      <c r="R23" s="28"/>
    </row>
    <row r="24" spans="2:18" ht="18.75" thickBot="1">
      <c r="B24" s="70" t="s">
        <v>16</v>
      </c>
      <c r="C24" s="1">
        <v>77</v>
      </c>
      <c r="D24" s="11">
        <f>C24/(C23+C24)</f>
        <v>0.55000000000000004</v>
      </c>
      <c r="I24" s="144" t="s">
        <v>146</v>
      </c>
      <c r="J24" s="143">
        <v>3</v>
      </c>
      <c r="K24" s="145">
        <f t="shared" si="2"/>
        <v>1.7857142857142856E-2</v>
      </c>
      <c r="M24" s="15"/>
      <c r="P24" s="121"/>
      <c r="Q24" s="121"/>
      <c r="R24" s="28"/>
    </row>
    <row r="25" spans="2:18" ht="18">
      <c r="C25" s="150">
        <f>SUM(C23:C24)</f>
        <v>140</v>
      </c>
      <c r="I25" s="144" t="s">
        <v>73</v>
      </c>
      <c r="J25" s="143">
        <v>2</v>
      </c>
      <c r="K25" s="145">
        <f t="shared" si="2"/>
        <v>1.1904761904761904E-2</v>
      </c>
      <c r="M25" s="15"/>
      <c r="N25" s="14"/>
      <c r="O25" s="14"/>
      <c r="P25" s="28"/>
      <c r="Q25" s="28"/>
      <c r="R25" s="28"/>
    </row>
    <row r="26" spans="2:18" ht="18.75" thickBot="1">
      <c r="B26" s="8" t="s">
        <v>243</v>
      </c>
      <c r="I26" s="144" t="s">
        <v>135</v>
      </c>
      <c r="J26" s="143">
        <v>2</v>
      </c>
      <c r="K26" s="145">
        <f t="shared" si="2"/>
        <v>1.1904761904761904E-2</v>
      </c>
      <c r="M26" s="15"/>
      <c r="N26" s="14"/>
      <c r="O26" s="14"/>
      <c r="R26" s="28"/>
    </row>
    <row r="27" spans="2:18" ht="18.75" thickBot="1">
      <c r="B27" s="25" t="s">
        <v>14</v>
      </c>
      <c r="C27" s="25" t="s">
        <v>15</v>
      </c>
      <c r="D27" s="25" t="s">
        <v>20</v>
      </c>
      <c r="E27" s="25" t="s">
        <v>21</v>
      </c>
      <c r="F27" s="125" t="s">
        <v>145</v>
      </c>
      <c r="I27" s="144" t="s">
        <v>137</v>
      </c>
      <c r="J27" s="143">
        <v>1</v>
      </c>
      <c r="K27" s="145">
        <f t="shared" si="2"/>
        <v>5.9523809523809521E-3</v>
      </c>
      <c r="M27" s="15"/>
      <c r="N27" s="14"/>
      <c r="O27" s="14"/>
      <c r="R27" s="28"/>
    </row>
    <row r="28" spans="2:18" ht="18">
      <c r="B28" s="123" t="s">
        <v>141</v>
      </c>
      <c r="C28" s="123">
        <v>7</v>
      </c>
      <c r="D28" s="171">
        <f>C28/C$21</f>
        <v>0.05</v>
      </c>
      <c r="E28" s="124">
        <v>1</v>
      </c>
      <c r="F28" s="14"/>
      <c r="I28" s="159" t="s">
        <v>138</v>
      </c>
      <c r="J28" s="160">
        <v>0</v>
      </c>
      <c r="K28" s="172">
        <f t="shared" si="2"/>
        <v>0</v>
      </c>
      <c r="M28" s="15"/>
      <c r="N28" s="14"/>
      <c r="P28" s="121"/>
      <c r="Q28" s="121"/>
      <c r="R28" s="28"/>
    </row>
    <row r="29" spans="2:18" ht="18">
      <c r="B29" s="123" t="s">
        <v>174</v>
      </c>
      <c r="C29" s="123">
        <v>6</v>
      </c>
      <c r="D29" s="171">
        <f t="shared" ref="D29:D89" si="3">C29/C$21</f>
        <v>4.2857142857142858E-2</v>
      </c>
      <c r="E29" s="124">
        <v>2</v>
      </c>
      <c r="F29" s="14"/>
      <c r="I29" s="159" t="s">
        <v>78</v>
      </c>
      <c r="J29" s="160">
        <v>0</v>
      </c>
      <c r="K29" s="172">
        <f t="shared" si="2"/>
        <v>0</v>
      </c>
      <c r="M29" s="15"/>
      <c r="N29" s="119"/>
      <c r="O29" s="14"/>
      <c r="R29" s="28"/>
    </row>
    <row r="30" spans="2:18" ht="15.6" customHeight="1">
      <c r="B30" s="133" t="s">
        <v>178</v>
      </c>
      <c r="C30" s="133">
        <v>5</v>
      </c>
      <c r="D30" s="170">
        <f t="shared" si="3"/>
        <v>3.5714285714285712E-2</v>
      </c>
      <c r="E30" s="134">
        <v>3</v>
      </c>
      <c r="F30" s="122"/>
      <c r="I30" s="159" t="s">
        <v>129</v>
      </c>
      <c r="J30" s="160">
        <v>0</v>
      </c>
      <c r="K30" s="172">
        <f t="shared" si="2"/>
        <v>0</v>
      </c>
      <c r="M30" s="15"/>
      <c r="N30" s="120"/>
      <c r="P30" s="121"/>
      <c r="Q30" s="121"/>
      <c r="R30" s="28"/>
    </row>
    <row r="31" spans="2:18" ht="15.6" customHeight="1">
      <c r="B31" s="133" t="s">
        <v>70</v>
      </c>
      <c r="C31" s="133">
        <v>5</v>
      </c>
      <c r="D31" s="170">
        <f t="shared" si="3"/>
        <v>3.5714285714285712E-2</v>
      </c>
      <c r="E31" s="134">
        <v>4</v>
      </c>
      <c r="F31" s="122"/>
      <c r="I31" s="159" t="s">
        <v>143</v>
      </c>
      <c r="J31" s="160">
        <v>0</v>
      </c>
      <c r="K31" s="172">
        <f t="shared" si="2"/>
        <v>0</v>
      </c>
      <c r="M31" s="15"/>
      <c r="N31" s="120"/>
    </row>
    <row r="32" spans="2:18" ht="15.6" customHeight="1">
      <c r="B32" s="133" t="s">
        <v>181</v>
      </c>
      <c r="C32" s="133">
        <v>5</v>
      </c>
      <c r="D32" s="170">
        <f t="shared" si="3"/>
        <v>3.5714285714285712E-2</v>
      </c>
      <c r="E32" s="134">
        <v>5</v>
      </c>
      <c r="F32" s="14"/>
      <c r="I32" s="159" t="s">
        <v>113</v>
      </c>
      <c r="J32" s="160">
        <v>0</v>
      </c>
      <c r="K32" s="172">
        <f t="shared" si="2"/>
        <v>0</v>
      </c>
      <c r="M32" s="15"/>
      <c r="N32" s="14"/>
      <c r="O32" s="14"/>
    </row>
    <row r="33" spans="1:18" ht="16.350000000000001" customHeight="1" thickBot="1">
      <c r="B33" s="133" t="s">
        <v>232</v>
      </c>
      <c r="C33" s="133">
        <v>4</v>
      </c>
      <c r="D33" s="170">
        <f t="shared" si="3"/>
        <v>2.8571428571428571E-2</v>
      </c>
      <c r="E33" s="134">
        <v>6</v>
      </c>
      <c r="F33" s="122"/>
      <c r="G33" s="51"/>
      <c r="I33" s="36" t="s">
        <v>24</v>
      </c>
      <c r="J33" s="37">
        <f>SUM(J19:J32)</f>
        <v>98</v>
      </c>
      <c r="K33" s="173">
        <f t="shared" si="2"/>
        <v>0.58333333333333337</v>
      </c>
      <c r="M33" s="15"/>
      <c r="N33" s="14"/>
      <c r="O33" s="14"/>
    </row>
    <row r="34" spans="1:18" ht="15.6" customHeight="1" thickBot="1">
      <c r="A34" s="14"/>
      <c r="B34" s="133" t="s">
        <v>136</v>
      </c>
      <c r="C34" s="133">
        <v>4</v>
      </c>
      <c r="D34" s="170">
        <f t="shared" si="3"/>
        <v>2.8571428571428571E-2</v>
      </c>
      <c r="E34" s="134">
        <v>7</v>
      </c>
      <c r="F34" s="14"/>
      <c r="G34" s="51"/>
      <c r="O34" s="14"/>
    </row>
    <row r="35" spans="1:18" ht="15.95" customHeight="1">
      <c r="A35" s="14"/>
      <c r="B35" s="133" t="s">
        <v>165</v>
      </c>
      <c r="C35" s="133">
        <v>4</v>
      </c>
      <c r="D35" s="170">
        <f t="shared" si="3"/>
        <v>2.8571428571428571E-2</v>
      </c>
      <c r="E35" s="134">
        <v>8</v>
      </c>
      <c r="F35" s="154"/>
      <c r="G35" s="51"/>
      <c r="I35" s="146" t="s">
        <v>33</v>
      </c>
      <c r="J35" s="72" t="s">
        <v>25</v>
      </c>
      <c r="K35" s="74" t="s">
        <v>26</v>
      </c>
      <c r="M35" s="15"/>
      <c r="N35" s="14"/>
      <c r="P35" s="28"/>
    </row>
    <row r="36" spans="1:18" ht="15.6" customHeight="1">
      <c r="B36" s="133" t="s">
        <v>233</v>
      </c>
      <c r="C36" s="133">
        <v>4</v>
      </c>
      <c r="D36" s="170">
        <f t="shared" si="3"/>
        <v>2.8571428571428571E-2</v>
      </c>
      <c r="E36" s="134">
        <v>9</v>
      </c>
      <c r="F36" s="14"/>
      <c r="G36" s="51"/>
      <c r="I36" s="147" t="s">
        <v>54</v>
      </c>
      <c r="J36" s="155">
        <v>85</v>
      </c>
      <c r="K36" s="148" t="s">
        <v>244</v>
      </c>
      <c r="M36" s="110" t="s">
        <v>106</v>
      </c>
      <c r="N36" s="111"/>
      <c r="P36" s="28"/>
      <c r="R36" s="28"/>
    </row>
    <row r="37" spans="1:18" ht="16.149999999999999" customHeight="1">
      <c r="B37" s="133" t="s">
        <v>234</v>
      </c>
      <c r="C37" s="133">
        <v>4</v>
      </c>
      <c r="D37" s="170">
        <f t="shared" si="3"/>
        <v>2.8571428571428571E-2</v>
      </c>
      <c r="E37" s="134">
        <v>10</v>
      </c>
      <c r="F37" s="122"/>
      <c r="G37" s="52"/>
      <c r="I37" s="161" t="s">
        <v>124</v>
      </c>
      <c r="J37" s="156">
        <v>8</v>
      </c>
      <c r="K37" s="162" t="s">
        <v>230</v>
      </c>
      <c r="M37" s="112" t="s">
        <v>107</v>
      </c>
      <c r="N37" s="53"/>
      <c r="O37" s="14"/>
      <c r="P37" s="28"/>
      <c r="R37" s="28"/>
    </row>
    <row r="38" spans="1:18" ht="18">
      <c r="B38" s="133" t="s">
        <v>175</v>
      </c>
      <c r="C38" s="133">
        <v>4</v>
      </c>
      <c r="D38" s="170">
        <f t="shared" si="3"/>
        <v>2.8571428571428571E-2</v>
      </c>
      <c r="E38" s="134">
        <v>11</v>
      </c>
      <c r="F38" s="14"/>
      <c r="G38" s="52"/>
      <c r="I38" s="161" t="s">
        <v>112</v>
      </c>
      <c r="J38" s="156">
        <v>5</v>
      </c>
      <c r="K38" s="162" t="s">
        <v>203</v>
      </c>
      <c r="M38" s="112" t="s">
        <v>108</v>
      </c>
      <c r="N38" s="21"/>
      <c r="O38" s="14"/>
      <c r="R38" s="28"/>
    </row>
    <row r="39" spans="1:18" ht="16.149999999999999" customHeight="1">
      <c r="B39" s="133" t="s">
        <v>176</v>
      </c>
      <c r="C39" s="133">
        <v>4</v>
      </c>
      <c r="D39" s="170">
        <f t="shared" si="3"/>
        <v>2.8571428571428571E-2</v>
      </c>
      <c r="E39" s="134">
        <v>12</v>
      </c>
      <c r="F39" s="14"/>
      <c r="G39" s="52"/>
      <c r="I39" s="163" t="s">
        <v>245</v>
      </c>
      <c r="J39" s="157">
        <v>4</v>
      </c>
      <c r="K39" s="149" t="s">
        <v>231</v>
      </c>
      <c r="M39" s="112" t="s">
        <v>109</v>
      </c>
      <c r="N39" s="113"/>
      <c r="O39" s="14"/>
      <c r="P39" s="121"/>
      <c r="R39" s="28"/>
    </row>
    <row r="40" spans="1:18" ht="16.149999999999999" customHeight="1">
      <c r="B40" s="133" t="s">
        <v>135</v>
      </c>
      <c r="C40" s="133">
        <v>3</v>
      </c>
      <c r="D40" s="170">
        <f t="shared" si="3"/>
        <v>2.1428571428571429E-2</v>
      </c>
      <c r="E40" s="134">
        <v>13</v>
      </c>
      <c r="F40" s="14"/>
      <c r="G40" s="52"/>
      <c r="I40" s="163" t="s">
        <v>205</v>
      </c>
      <c r="J40" s="157">
        <v>4</v>
      </c>
      <c r="K40" s="149" t="s">
        <v>231</v>
      </c>
      <c r="M40" s="112" t="s">
        <v>110</v>
      </c>
      <c r="N40" s="141"/>
      <c r="O40" s="14"/>
      <c r="P40" s="121"/>
      <c r="R40" s="28"/>
    </row>
    <row r="41" spans="1:18" ht="16.149999999999999" customHeight="1">
      <c r="B41" s="133" t="s">
        <v>148</v>
      </c>
      <c r="C41" s="133">
        <v>3</v>
      </c>
      <c r="D41" s="170">
        <f t="shared" si="3"/>
        <v>2.1428571428571429E-2</v>
      </c>
      <c r="E41" s="134">
        <v>14</v>
      </c>
      <c r="F41" s="14"/>
      <c r="G41" s="52"/>
      <c r="I41" s="163" t="s">
        <v>246</v>
      </c>
      <c r="J41" s="157">
        <v>4</v>
      </c>
      <c r="K41" s="149" t="s">
        <v>231</v>
      </c>
      <c r="M41" s="15"/>
      <c r="N41" s="14"/>
      <c r="O41" s="14"/>
      <c r="P41" s="121"/>
      <c r="R41" s="28"/>
    </row>
    <row r="42" spans="1:18" ht="16.149999999999999" customHeight="1">
      <c r="B42" s="133" t="s">
        <v>139</v>
      </c>
      <c r="C42" s="133">
        <v>3</v>
      </c>
      <c r="D42" s="170">
        <f t="shared" si="3"/>
        <v>2.1428571428571429E-2</v>
      </c>
      <c r="E42" s="134">
        <v>15</v>
      </c>
      <c r="F42" s="14"/>
      <c r="G42" s="52"/>
      <c r="I42" s="163" t="s">
        <v>66</v>
      </c>
      <c r="J42" s="157">
        <v>3</v>
      </c>
      <c r="K42" s="149" t="s">
        <v>221</v>
      </c>
      <c r="M42" s="15"/>
      <c r="N42" s="14"/>
      <c r="O42" s="14"/>
      <c r="P42" s="28"/>
      <c r="R42" s="28"/>
    </row>
    <row r="43" spans="1:18" ht="18">
      <c r="B43" s="133" t="s">
        <v>75</v>
      </c>
      <c r="C43" s="133">
        <v>3</v>
      </c>
      <c r="D43" s="170">
        <f t="shared" si="3"/>
        <v>2.1428571428571429E-2</v>
      </c>
      <c r="E43" s="134">
        <v>16</v>
      </c>
      <c r="F43" s="14"/>
      <c r="G43" s="52"/>
      <c r="I43" s="163" t="s">
        <v>208</v>
      </c>
      <c r="J43" s="157">
        <v>3</v>
      </c>
      <c r="K43" s="149" t="s">
        <v>221</v>
      </c>
      <c r="M43" s="15"/>
      <c r="N43" s="14"/>
      <c r="O43" s="14"/>
      <c r="P43" s="28"/>
      <c r="R43" s="28"/>
    </row>
    <row r="44" spans="1:18" ht="16.149999999999999" customHeight="1">
      <c r="B44" s="133" t="s">
        <v>198</v>
      </c>
      <c r="C44" s="133">
        <v>3</v>
      </c>
      <c r="D44" s="170">
        <f t="shared" si="3"/>
        <v>2.1428571428571429E-2</v>
      </c>
      <c r="E44" s="134">
        <v>17</v>
      </c>
      <c r="F44" s="14"/>
      <c r="G44" s="52"/>
      <c r="I44" s="163" t="s">
        <v>204</v>
      </c>
      <c r="J44" s="157">
        <v>3</v>
      </c>
      <c r="K44" s="149" t="s">
        <v>221</v>
      </c>
      <c r="M44" s="15"/>
      <c r="N44" s="14"/>
      <c r="O44" s="14"/>
      <c r="P44" s="28"/>
      <c r="R44" s="28"/>
    </row>
    <row r="45" spans="1:18" ht="16.149999999999999" customHeight="1">
      <c r="B45" s="133" t="s">
        <v>156</v>
      </c>
      <c r="C45" s="133">
        <v>3</v>
      </c>
      <c r="D45" s="170">
        <f t="shared" si="3"/>
        <v>2.1428571428571429E-2</v>
      </c>
      <c r="E45" s="134">
        <v>18</v>
      </c>
      <c r="F45" s="14"/>
      <c r="G45" s="52"/>
      <c r="I45" s="163" t="s">
        <v>183</v>
      </c>
      <c r="J45" s="157">
        <v>2</v>
      </c>
      <c r="K45" s="149" t="s">
        <v>214</v>
      </c>
      <c r="M45" s="15"/>
      <c r="N45" s="14"/>
      <c r="O45" s="14"/>
      <c r="P45" s="28"/>
      <c r="R45" s="28"/>
    </row>
    <row r="46" spans="1:18" ht="16.149999999999999" customHeight="1">
      <c r="B46" s="133" t="s">
        <v>169</v>
      </c>
      <c r="C46" s="133">
        <v>3</v>
      </c>
      <c r="D46" s="170">
        <f t="shared" si="3"/>
        <v>2.1428571428571429E-2</v>
      </c>
      <c r="E46" s="134">
        <v>19</v>
      </c>
      <c r="F46" s="14"/>
      <c r="G46" s="52"/>
      <c r="I46" s="163" t="s">
        <v>182</v>
      </c>
      <c r="J46" s="157">
        <v>2</v>
      </c>
      <c r="K46" s="149" t="s">
        <v>214</v>
      </c>
      <c r="M46" s="15"/>
      <c r="N46" s="14"/>
      <c r="O46" s="14"/>
      <c r="P46" s="28"/>
      <c r="R46" s="28"/>
    </row>
    <row r="47" spans="1:18" ht="18">
      <c r="B47" s="133" t="s">
        <v>151</v>
      </c>
      <c r="C47" s="133">
        <v>3</v>
      </c>
      <c r="D47" s="170">
        <f t="shared" si="3"/>
        <v>2.1428571428571429E-2</v>
      </c>
      <c r="E47" s="134">
        <v>20</v>
      </c>
      <c r="F47" s="14"/>
      <c r="G47" s="15"/>
      <c r="I47" s="163" t="s">
        <v>130</v>
      </c>
      <c r="J47" s="157">
        <v>2</v>
      </c>
      <c r="K47" s="149" t="s">
        <v>214</v>
      </c>
      <c r="M47" s="15"/>
      <c r="N47" s="14"/>
      <c r="O47" s="14"/>
      <c r="R47" s="28"/>
    </row>
    <row r="48" spans="1:18" ht="16.149999999999999" customHeight="1">
      <c r="B48" s="133" t="s">
        <v>166</v>
      </c>
      <c r="C48" s="133">
        <v>3</v>
      </c>
      <c r="D48" s="170">
        <f t="shared" si="3"/>
        <v>2.1428571428571429E-2</v>
      </c>
      <c r="E48" s="134">
        <v>21</v>
      </c>
      <c r="F48" s="14"/>
      <c r="G48" s="15"/>
      <c r="I48" s="163" t="s">
        <v>189</v>
      </c>
      <c r="J48" s="157">
        <v>2</v>
      </c>
      <c r="K48" s="149" t="s">
        <v>214</v>
      </c>
      <c r="M48" s="15"/>
      <c r="N48" s="14"/>
      <c r="O48" s="14"/>
      <c r="R48" s="28"/>
    </row>
    <row r="49" spans="2:18" ht="16.149999999999999" customHeight="1">
      <c r="B49" s="133" t="s">
        <v>150</v>
      </c>
      <c r="C49" s="133">
        <v>3</v>
      </c>
      <c r="D49" s="170">
        <f t="shared" si="3"/>
        <v>2.1428571428571429E-2</v>
      </c>
      <c r="E49" s="134">
        <v>22</v>
      </c>
      <c r="F49" s="14"/>
      <c r="G49" s="15"/>
      <c r="I49" s="163" t="s">
        <v>247</v>
      </c>
      <c r="J49" s="157">
        <v>2</v>
      </c>
      <c r="K49" s="149" t="s">
        <v>214</v>
      </c>
      <c r="M49" s="15"/>
      <c r="N49" s="14"/>
      <c r="O49" s="14"/>
      <c r="R49" s="28"/>
    </row>
    <row r="50" spans="2:18" ht="16.149999999999999" customHeight="1">
      <c r="B50" s="29" t="s">
        <v>196</v>
      </c>
      <c r="C50" s="29">
        <v>3</v>
      </c>
      <c r="D50" s="170">
        <f t="shared" si="3"/>
        <v>2.1428571428571429E-2</v>
      </c>
      <c r="E50" s="92">
        <v>23</v>
      </c>
      <c r="F50" s="14"/>
      <c r="G50" s="15"/>
      <c r="I50" s="163" t="s">
        <v>248</v>
      </c>
      <c r="J50" s="157">
        <v>1</v>
      </c>
      <c r="K50" s="149" t="s">
        <v>215</v>
      </c>
      <c r="M50" s="15"/>
      <c r="N50" s="14"/>
      <c r="O50" s="14"/>
      <c r="R50" s="28"/>
    </row>
    <row r="51" spans="2:18" ht="18">
      <c r="B51" s="29" t="s">
        <v>161</v>
      </c>
      <c r="C51" s="29">
        <v>2</v>
      </c>
      <c r="D51" s="170">
        <f t="shared" si="3"/>
        <v>1.4285714285714285E-2</v>
      </c>
      <c r="E51" s="92">
        <v>24</v>
      </c>
      <c r="F51" s="14"/>
      <c r="G51" s="15"/>
      <c r="I51" s="163" t="s">
        <v>206</v>
      </c>
      <c r="J51" s="157">
        <v>1</v>
      </c>
      <c r="K51" s="149" t="s">
        <v>215</v>
      </c>
      <c r="M51" s="15"/>
      <c r="N51" s="14"/>
      <c r="O51" s="14"/>
      <c r="R51" s="28"/>
    </row>
    <row r="52" spans="2:18" ht="18">
      <c r="B52" s="29" t="s">
        <v>162</v>
      </c>
      <c r="C52" s="29">
        <v>2</v>
      </c>
      <c r="D52" s="170">
        <f t="shared" si="3"/>
        <v>1.4285714285714285E-2</v>
      </c>
      <c r="E52" s="92">
        <v>25</v>
      </c>
      <c r="F52" s="14"/>
      <c r="G52" s="15"/>
      <c r="I52" s="163" t="s">
        <v>239</v>
      </c>
      <c r="J52" s="157">
        <v>1</v>
      </c>
      <c r="K52" s="149" t="s">
        <v>215</v>
      </c>
      <c r="M52" s="15"/>
      <c r="N52" s="14"/>
      <c r="O52" s="14"/>
      <c r="R52" s="28"/>
    </row>
    <row r="53" spans="2:18" ht="18">
      <c r="B53" s="29" t="s">
        <v>168</v>
      </c>
      <c r="C53" s="29">
        <v>2</v>
      </c>
      <c r="D53" s="170">
        <f t="shared" si="3"/>
        <v>1.4285714285714285E-2</v>
      </c>
      <c r="E53" s="29">
        <v>26</v>
      </c>
      <c r="F53" s="14"/>
      <c r="G53" s="15"/>
      <c r="I53" s="163" t="s">
        <v>207</v>
      </c>
      <c r="J53" s="157">
        <v>1</v>
      </c>
      <c r="K53" s="149" t="s">
        <v>215</v>
      </c>
      <c r="M53" s="15"/>
      <c r="N53" s="14"/>
      <c r="O53" s="14"/>
      <c r="R53" s="28"/>
    </row>
    <row r="54" spans="2:18" ht="18">
      <c r="B54" s="29" t="s">
        <v>197</v>
      </c>
      <c r="C54" s="29">
        <v>2</v>
      </c>
      <c r="D54" s="170">
        <f t="shared" si="3"/>
        <v>1.4285714285714285E-2</v>
      </c>
      <c r="E54" s="29">
        <v>27</v>
      </c>
      <c r="F54" s="14"/>
      <c r="G54" s="15"/>
      <c r="I54" s="163" t="s">
        <v>249</v>
      </c>
      <c r="J54" s="157">
        <v>1</v>
      </c>
      <c r="K54" s="149" t="s">
        <v>215</v>
      </c>
      <c r="M54" s="15"/>
      <c r="N54" s="14"/>
      <c r="O54" s="14"/>
      <c r="R54" s="28"/>
    </row>
    <row r="55" spans="2:18" ht="18">
      <c r="B55" s="29" t="s">
        <v>179</v>
      </c>
      <c r="C55" s="29">
        <v>2</v>
      </c>
      <c r="D55" s="170">
        <f t="shared" si="3"/>
        <v>1.4285714285714285E-2</v>
      </c>
      <c r="E55" s="29">
        <v>28</v>
      </c>
      <c r="F55" s="14"/>
      <c r="G55" s="15"/>
      <c r="I55" s="163" t="s">
        <v>74</v>
      </c>
      <c r="J55" s="157">
        <v>1</v>
      </c>
      <c r="K55" s="149" t="s">
        <v>215</v>
      </c>
      <c r="L55" s="14"/>
      <c r="M55" s="15"/>
      <c r="N55" s="15"/>
      <c r="O55"/>
      <c r="P55" s="28"/>
      <c r="R55" s="28"/>
    </row>
    <row r="56" spans="2:18" ht="18">
      <c r="B56" s="29" t="s">
        <v>164</v>
      </c>
      <c r="C56" s="29">
        <v>2</v>
      </c>
      <c r="D56" s="170">
        <f t="shared" si="3"/>
        <v>1.4285714285714285E-2</v>
      </c>
      <c r="E56" s="29">
        <v>29</v>
      </c>
      <c r="F56" s="14"/>
      <c r="G56" s="15"/>
      <c r="I56" s="163" t="s">
        <v>147</v>
      </c>
      <c r="J56" s="157">
        <v>1</v>
      </c>
      <c r="K56" s="149" t="s">
        <v>215</v>
      </c>
      <c r="L56" s="14"/>
      <c r="M56" s="15"/>
      <c r="N56" s="15"/>
      <c r="O56"/>
      <c r="P56" s="28"/>
      <c r="R56" s="28"/>
    </row>
    <row r="57" spans="2:18" ht="18">
      <c r="B57" s="29" t="s">
        <v>158</v>
      </c>
      <c r="C57" s="29">
        <v>2</v>
      </c>
      <c r="D57" s="170">
        <f t="shared" si="3"/>
        <v>1.4285714285714285E-2</v>
      </c>
      <c r="E57" s="29">
        <v>30</v>
      </c>
      <c r="F57" s="14"/>
      <c r="G57" s="15"/>
      <c r="I57" s="163" t="s">
        <v>144</v>
      </c>
      <c r="J57" s="157">
        <v>1</v>
      </c>
      <c r="K57" s="149" t="s">
        <v>215</v>
      </c>
      <c r="L57" s="14"/>
      <c r="M57" s="15"/>
      <c r="N57" s="15"/>
      <c r="O57"/>
    </row>
    <row r="58" spans="2:18" ht="18.75" thickBot="1">
      <c r="B58" s="29" t="s">
        <v>200</v>
      </c>
      <c r="C58" s="29">
        <v>2</v>
      </c>
      <c r="D58" s="170">
        <f t="shared" si="3"/>
        <v>1.4285714285714285E-2</v>
      </c>
      <c r="E58" s="29">
        <v>31</v>
      </c>
      <c r="F58" s="14"/>
      <c r="G58" s="15"/>
      <c r="I58" s="166" t="s">
        <v>34</v>
      </c>
      <c r="J58" s="167">
        <v>3</v>
      </c>
      <c r="K58" s="168" t="s">
        <v>221</v>
      </c>
      <c r="M58" s="15"/>
      <c r="N58" s="14"/>
      <c r="O58" s="14"/>
    </row>
    <row r="59" spans="2:18" ht="18">
      <c r="B59" s="29" t="s">
        <v>201</v>
      </c>
      <c r="C59" s="29">
        <v>2</v>
      </c>
      <c r="D59" s="170">
        <f t="shared" si="3"/>
        <v>1.4285714285714285E-2</v>
      </c>
      <c r="E59" s="29">
        <v>32</v>
      </c>
      <c r="F59" s="14"/>
      <c r="G59" s="15"/>
      <c r="M59" s="15"/>
      <c r="N59" s="14"/>
      <c r="O59" s="14"/>
    </row>
    <row r="60" spans="2:18" ht="18">
      <c r="B60" s="29" t="s">
        <v>73</v>
      </c>
      <c r="C60" s="29">
        <v>2</v>
      </c>
      <c r="D60" s="170">
        <f t="shared" si="3"/>
        <v>1.4285714285714285E-2</v>
      </c>
      <c r="E60" s="29">
        <v>33</v>
      </c>
      <c r="F60" s="14"/>
      <c r="G60" s="15"/>
      <c r="H60" s="109"/>
      <c r="J60">
        <f>SUM(J36:J58)</f>
        <v>140</v>
      </c>
      <c r="M60" s="15"/>
      <c r="N60" s="14"/>
      <c r="O60" s="14"/>
    </row>
    <row r="61" spans="2:18" ht="18">
      <c r="B61" s="29" t="s">
        <v>159</v>
      </c>
      <c r="C61" s="29">
        <v>2</v>
      </c>
      <c r="D61" s="170">
        <f t="shared" si="3"/>
        <v>1.4285714285714285E-2</v>
      </c>
      <c r="E61" s="29">
        <v>34</v>
      </c>
      <c r="F61" s="14"/>
      <c r="G61" s="15"/>
      <c r="H61" s="109"/>
      <c r="M61" s="15"/>
      <c r="N61" s="14"/>
      <c r="O61" s="14"/>
    </row>
    <row r="62" spans="2:18" ht="18">
      <c r="B62" s="29" t="s">
        <v>235</v>
      </c>
      <c r="C62" s="29">
        <v>2</v>
      </c>
      <c r="D62" s="170">
        <f t="shared" si="3"/>
        <v>1.4285714285714285E-2</v>
      </c>
      <c r="E62" s="29">
        <v>35</v>
      </c>
      <c r="F62" s="14"/>
      <c r="G62" s="15"/>
      <c r="H62" s="109"/>
      <c r="M62" s="15"/>
      <c r="N62" s="14"/>
      <c r="O62" s="14"/>
    </row>
    <row r="63" spans="2:18" ht="18">
      <c r="B63" s="164" t="s">
        <v>155</v>
      </c>
      <c r="C63" s="164">
        <v>1</v>
      </c>
      <c r="D63" s="170">
        <f t="shared" si="3"/>
        <v>7.1428571428571426E-3</v>
      </c>
      <c r="E63" s="29">
        <v>36</v>
      </c>
      <c r="F63" s="14"/>
      <c r="G63" s="15"/>
      <c r="H63" s="109"/>
      <c r="M63" s="15"/>
      <c r="N63" s="14"/>
      <c r="O63" s="14"/>
    </row>
    <row r="64" spans="2:18" ht="18">
      <c r="B64" s="164" t="s">
        <v>236</v>
      </c>
      <c r="C64" s="164">
        <v>1</v>
      </c>
      <c r="D64" s="170">
        <f t="shared" si="3"/>
        <v>7.1428571428571426E-3</v>
      </c>
      <c r="E64" s="29">
        <v>37</v>
      </c>
      <c r="F64" s="14"/>
      <c r="G64" s="15"/>
      <c r="M64" s="15"/>
      <c r="N64" s="14"/>
      <c r="O64" s="14"/>
    </row>
    <row r="65" spans="2:15" ht="18">
      <c r="B65" s="164" t="s">
        <v>187</v>
      </c>
      <c r="C65" s="164">
        <v>1</v>
      </c>
      <c r="D65" s="170">
        <f t="shared" si="3"/>
        <v>7.1428571428571426E-3</v>
      </c>
      <c r="E65" s="29">
        <v>38</v>
      </c>
      <c r="F65" s="14"/>
      <c r="G65" s="15"/>
      <c r="M65" s="15"/>
      <c r="N65" s="14"/>
      <c r="O65" s="14"/>
    </row>
    <row r="66" spans="2:15" ht="18">
      <c r="B66" s="164" t="s">
        <v>173</v>
      </c>
      <c r="C66" s="164">
        <v>1</v>
      </c>
      <c r="D66" s="170">
        <f t="shared" si="3"/>
        <v>7.1428571428571426E-3</v>
      </c>
      <c r="E66" s="29">
        <v>39</v>
      </c>
      <c r="F66" s="14"/>
      <c r="G66" s="15"/>
      <c r="M66" s="15"/>
      <c r="N66" s="14"/>
      <c r="O66" s="14"/>
    </row>
    <row r="67" spans="2:15" ht="18">
      <c r="B67" s="164" t="s">
        <v>237</v>
      </c>
      <c r="C67" s="164">
        <v>1</v>
      </c>
      <c r="D67" s="170">
        <f t="shared" si="3"/>
        <v>7.1428571428571426E-3</v>
      </c>
      <c r="E67" s="29">
        <v>40</v>
      </c>
      <c r="F67" s="14"/>
      <c r="G67" s="15"/>
      <c r="M67" s="15"/>
      <c r="N67" s="14"/>
      <c r="O67" s="14"/>
    </row>
    <row r="68" spans="2:15" ht="18">
      <c r="B68" s="164" t="s">
        <v>193</v>
      </c>
      <c r="C68" s="164">
        <v>1</v>
      </c>
      <c r="D68" s="170">
        <f t="shared" si="3"/>
        <v>7.1428571428571426E-3</v>
      </c>
      <c r="E68" s="29">
        <v>41</v>
      </c>
      <c r="F68" s="14"/>
      <c r="G68" s="15"/>
      <c r="M68" s="15"/>
      <c r="N68" s="14"/>
      <c r="O68" s="14"/>
    </row>
    <row r="69" spans="2:15" ht="18">
      <c r="B69" s="164" t="s">
        <v>238</v>
      </c>
      <c r="C69" s="164">
        <v>1</v>
      </c>
      <c r="D69" s="170">
        <f t="shared" si="3"/>
        <v>7.1428571428571426E-3</v>
      </c>
      <c r="E69" s="29">
        <v>42</v>
      </c>
      <c r="F69" s="14"/>
      <c r="G69" s="15"/>
      <c r="M69" s="15"/>
      <c r="N69" s="14"/>
      <c r="O69" s="14"/>
    </row>
    <row r="70" spans="2:15" ht="18">
      <c r="B70" s="164" t="s">
        <v>239</v>
      </c>
      <c r="C70" s="164">
        <v>1</v>
      </c>
      <c r="D70" s="170">
        <f t="shared" si="3"/>
        <v>7.1428571428571426E-3</v>
      </c>
      <c r="E70" s="29">
        <v>43</v>
      </c>
      <c r="G70" s="15"/>
      <c r="M70" s="15"/>
      <c r="N70" s="14"/>
      <c r="O70" s="14"/>
    </row>
    <row r="71" spans="2:15" ht="18">
      <c r="B71" s="164" t="s">
        <v>111</v>
      </c>
      <c r="C71" s="164">
        <v>1</v>
      </c>
      <c r="D71" s="170">
        <f t="shared" si="3"/>
        <v>7.1428571428571426E-3</v>
      </c>
      <c r="E71" s="29">
        <v>44</v>
      </c>
      <c r="G71" s="15"/>
      <c r="M71" s="15"/>
      <c r="N71" s="14"/>
      <c r="O71" s="14"/>
    </row>
    <row r="72" spans="2:15" ht="18">
      <c r="B72" s="164" t="s">
        <v>163</v>
      </c>
      <c r="C72" s="164">
        <v>1</v>
      </c>
      <c r="D72" s="170">
        <f t="shared" si="3"/>
        <v>7.1428571428571426E-3</v>
      </c>
      <c r="E72" s="29">
        <v>45</v>
      </c>
      <c r="G72" s="15"/>
      <c r="M72" s="15"/>
      <c r="N72" s="14"/>
      <c r="O72" s="14"/>
    </row>
    <row r="73" spans="2:15" ht="18">
      <c r="B73" s="164" t="s">
        <v>194</v>
      </c>
      <c r="C73" s="164">
        <v>1</v>
      </c>
      <c r="D73" s="170">
        <f t="shared" si="3"/>
        <v>7.1428571428571426E-3</v>
      </c>
      <c r="E73" s="29">
        <v>46</v>
      </c>
      <c r="G73" s="15"/>
      <c r="M73" s="15"/>
      <c r="N73" s="14"/>
      <c r="O73" s="14"/>
    </row>
    <row r="74" spans="2:15" ht="18">
      <c r="B74" s="164" t="s">
        <v>240</v>
      </c>
      <c r="C74" s="164">
        <v>1</v>
      </c>
      <c r="D74" s="170">
        <f t="shared" si="3"/>
        <v>7.1428571428571426E-3</v>
      </c>
      <c r="E74" s="29">
        <v>47</v>
      </c>
      <c r="G74" s="15"/>
      <c r="M74" s="15"/>
      <c r="N74" s="14"/>
      <c r="O74" s="14"/>
    </row>
    <row r="75" spans="2:15" ht="18">
      <c r="B75" s="164" t="s">
        <v>137</v>
      </c>
      <c r="C75" s="164">
        <v>1</v>
      </c>
      <c r="D75" s="170">
        <f t="shared" si="3"/>
        <v>7.1428571428571426E-3</v>
      </c>
      <c r="E75" s="29">
        <v>48</v>
      </c>
      <c r="G75" s="15"/>
      <c r="M75" s="15"/>
      <c r="N75" s="14"/>
      <c r="O75" s="14"/>
    </row>
    <row r="76" spans="2:15" ht="18">
      <c r="B76" s="164" t="s">
        <v>157</v>
      </c>
      <c r="C76" s="164">
        <v>1</v>
      </c>
      <c r="D76" s="170">
        <f t="shared" si="3"/>
        <v>7.1428571428571426E-3</v>
      </c>
      <c r="E76" s="29">
        <v>49</v>
      </c>
      <c r="F76" s="15"/>
      <c r="G76" s="15"/>
      <c r="M76" s="15"/>
      <c r="N76" s="14"/>
      <c r="O76" s="14"/>
    </row>
    <row r="77" spans="2:15" ht="18">
      <c r="B77" s="164" t="s">
        <v>199</v>
      </c>
      <c r="C77" s="164">
        <v>1</v>
      </c>
      <c r="D77" s="170">
        <f t="shared" si="3"/>
        <v>7.1428571428571426E-3</v>
      </c>
      <c r="E77" s="29">
        <v>50</v>
      </c>
      <c r="F77" s="15"/>
      <c r="G77" s="15"/>
      <c r="M77" s="15"/>
      <c r="N77" s="14"/>
      <c r="O77" s="14"/>
    </row>
    <row r="78" spans="2:15" ht="18">
      <c r="B78" s="164" t="s">
        <v>241</v>
      </c>
      <c r="C78" s="164">
        <v>1</v>
      </c>
      <c r="D78" s="170">
        <f t="shared" si="3"/>
        <v>7.1428571428571426E-3</v>
      </c>
      <c r="E78" s="29">
        <v>51</v>
      </c>
      <c r="F78" s="15"/>
      <c r="G78" s="15"/>
      <c r="M78" s="15"/>
      <c r="N78" s="14"/>
      <c r="O78" s="14"/>
    </row>
    <row r="79" spans="2:15" ht="18">
      <c r="B79" s="164" t="s">
        <v>188</v>
      </c>
      <c r="C79" s="164">
        <v>1</v>
      </c>
      <c r="D79" s="170">
        <f t="shared" si="3"/>
        <v>7.1428571428571426E-3</v>
      </c>
      <c r="E79" s="29">
        <v>52</v>
      </c>
      <c r="F79" s="15"/>
      <c r="G79" s="15"/>
      <c r="M79" s="15"/>
      <c r="N79" s="14"/>
      <c r="O79" s="14"/>
    </row>
    <row r="80" spans="2:15" ht="18">
      <c r="B80" s="164" t="s">
        <v>180</v>
      </c>
      <c r="C80" s="164">
        <v>1</v>
      </c>
      <c r="D80" s="170">
        <f t="shared" si="3"/>
        <v>7.1428571428571426E-3</v>
      </c>
      <c r="E80" s="29">
        <v>53</v>
      </c>
      <c r="F80" s="15"/>
      <c r="G80" s="15"/>
      <c r="M80" s="15"/>
      <c r="N80" s="14"/>
      <c r="O80" s="14"/>
    </row>
    <row r="81" spans="2:15" ht="18">
      <c r="B81" s="164" t="s">
        <v>140</v>
      </c>
      <c r="C81" s="164">
        <v>1</v>
      </c>
      <c r="D81" s="170">
        <f t="shared" si="3"/>
        <v>7.1428571428571426E-3</v>
      </c>
      <c r="E81" s="29">
        <v>54</v>
      </c>
      <c r="F81" s="15"/>
      <c r="G81" s="15"/>
      <c r="M81" s="15"/>
      <c r="N81" s="14"/>
      <c r="O81" s="14"/>
    </row>
    <row r="82" spans="2:15" ht="18">
      <c r="B82" s="164" t="s">
        <v>242</v>
      </c>
      <c r="C82" s="164">
        <v>1</v>
      </c>
      <c r="D82" s="170">
        <f t="shared" si="3"/>
        <v>7.1428571428571426E-3</v>
      </c>
      <c r="E82" s="29">
        <v>55</v>
      </c>
      <c r="F82" s="15"/>
      <c r="G82" s="15"/>
      <c r="M82" s="15"/>
      <c r="N82" s="14"/>
      <c r="O82" s="14"/>
    </row>
    <row r="83" spans="2:15" ht="18">
      <c r="B83" s="164" t="s">
        <v>195</v>
      </c>
      <c r="C83" s="165">
        <v>1</v>
      </c>
      <c r="D83" s="170">
        <f t="shared" si="3"/>
        <v>7.1428571428571426E-3</v>
      </c>
      <c r="E83" s="29">
        <v>56</v>
      </c>
      <c r="F83" s="15"/>
      <c r="G83" s="15"/>
      <c r="M83" s="15"/>
      <c r="N83" s="14"/>
      <c r="O83" s="14"/>
    </row>
    <row r="84" spans="2:15" ht="18">
      <c r="B84" s="164" t="s">
        <v>177</v>
      </c>
      <c r="C84" s="164">
        <v>1</v>
      </c>
      <c r="D84" s="170">
        <f t="shared" si="3"/>
        <v>7.1428571428571426E-3</v>
      </c>
      <c r="E84" s="29">
        <v>57</v>
      </c>
      <c r="F84" s="15"/>
      <c r="G84" s="15"/>
      <c r="M84" s="15"/>
      <c r="N84" s="14"/>
      <c r="O84" s="14"/>
    </row>
    <row r="85" spans="2:15" ht="18">
      <c r="B85" s="164" t="s">
        <v>167</v>
      </c>
      <c r="C85" s="164">
        <v>1</v>
      </c>
      <c r="D85" s="170">
        <f t="shared" si="3"/>
        <v>7.1428571428571426E-3</v>
      </c>
      <c r="E85" s="29">
        <v>58</v>
      </c>
      <c r="F85" s="15"/>
      <c r="G85" s="15"/>
      <c r="M85" s="15"/>
      <c r="N85" s="14"/>
      <c r="O85" s="14"/>
    </row>
    <row r="86" spans="2:15" ht="18">
      <c r="B86" s="164" t="s">
        <v>202</v>
      </c>
      <c r="C86" s="164">
        <v>1</v>
      </c>
      <c r="D86" s="170">
        <f t="shared" si="3"/>
        <v>7.1428571428571426E-3</v>
      </c>
      <c r="E86" s="29">
        <v>59</v>
      </c>
      <c r="F86" s="15"/>
      <c r="G86" s="15"/>
      <c r="M86" s="15"/>
      <c r="N86" s="14"/>
      <c r="O86" s="14"/>
    </row>
    <row r="87" spans="2:15" ht="18">
      <c r="B87" s="164" t="s">
        <v>176</v>
      </c>
      <c r="C87" s="164">
        <v>1</v>
      </c>
      <c r="D87" s="170">
        <f t="shared" si="3"/>
        <v>7.1428571428571426E-3</v>
      </c>
      <c r="E87" s="29">
        <v>60</v>
      </c>
      <c r="F87" s="15"/>
      <c r="G87" s="15"/>
      <c r="M87" s="15"/>
      <c r="N87" s="14"/>
      <c r="O87" s="14"/>
    </row>
    <row r="88" spans="2:15" ht="18">
      <c r="B88" s="164" t="s">
        <v>167</v>
      </c>
      <c r="C88" s="164">
        <v>1</v>
      </c>
      <c r="D88" s="170">
        <f t="shared" si="3"/>
        <v>7.1428571428571426E-3</v>
      </c>
      <c r="E88" s="29">
        <v>61</v>
      </c>
      <c r="F88" s="15"/>
      <c r="O88" s="14"/>
    </row>
    <row r="89" spans="2:15" ht="18">
      <c r="B89" s="164" t="s">
        <v>250</v>
      </c>
      <c r="C89" s="164">
        <v>1</v>
      </c>
      <c r="D89" s="170">
        <f t="shared" si="3"/>
        <v>7.1428571428571426E-3</v>
      </c>
      <c r="E89" s="29"/>
      <c r="F89" s="15"/>
      <c r="O89" s="14"/>
    </row>
    <row r="90" spans="2:15" ht="18">
      <c r="B90" s="191" t="s">
        <v>251</v>
      </c>
      <c r="C90" s="191">
        <f>SUM(C28:C89)</f>
        <v>140</v>
      </c>
      <c r="D90" s="192"/>
      <c r="E90" s="193"/>
      <c r="F90" s="15"/>
      <c r="O90" s="14"/>
    </row>
    <row r="91" spans="2:15" ht="18">
      <c r="F91" s="15"/>
      <c r="O91" s="14"/>
    </row>
    <row r="92" spans="2:15" ht="18">
      <c r="O92" s="14"/>
    </row>
  </sheetData>
  <sortState ref="I18:K32">
    <sortCondition descending="1" ref="J18:J32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ignoredErrors>
    <ignoredError sqref="M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topLeftCell="A28" zoomScale="115" zoomScaleNormal="115" workbookViewId="0">
      <selection activeCell="H27" sqref="H27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23" ht="42" customHeight="1" thickBot="1">
      <c r="A1" s="38"/>
      <c r="B1" s="8" t="s">
        <v>93</v>
      </c>
      <c r="C1" s="22" t="s">
        <v>67</v>
      </c>
      <c r="D1" s="22" t="s">
        <v>62</v>
      </c>
      <c r="H1" s="189" t="s">
        <v>63</v>
      </c>
      <c r="I1" s="189"/>
      <c r="J1" s="190"/>
      <c r="N1" s="23"/>
    </row>
    <row r="2" spans="1:23" ht="38.450000000000003" customHeight="1">
      <c r="B2" s="90">
        <f>'20210305'!I3</f>
        <v>44260</v>
      </c>
      <c r="C2" s="89" t="s">
        <v>35</v>
      </c>
      <c r="D2" s="78" t="s">
        <v>36</v>
      </c>
      <c r="E2" s="78" t="s">
        <v>37</v>
      </c>
      <c r="F2" s="15"/>
      <c r="H2" s="99" t="s">
        <v>90</v>
      </c>
      <c r="I2" s="100">
        <v>445</v>
      </c>
      <c r="M2" s="23"/>
      <c r="N2" s="23"/>
      <c r="O2" s="23"/>
    </row>
    <row r="3" spans="1:23" ht="28.9" customHeight="1">
      <c r="B3" s="79" t="s">
        <v>38</v>
      </c>
      <c r="C3" s="137">
        <v>1412</v>
      </c>
      <c r="D3" s="137">
        <v>99</v>
      </c>
      <c r="E3" s="140">
        <f>D3/C3</f>
        <v>7.0113314447592071E-2</v>
      </c>
      <c r="F3" s="15"/>
      <c r="G3" s="15"/>
      <c r="H3" s="101" t="s">
        <v>91</v>
      </c>
      <c r="I3" s="102">
        <v>1</v>
      </c>
      <c r="M3" s="23"/>
      <c r="N3" s="23"/>
      <c r="O3" s="23"/>
    </row>
    <row r="4" spans="1:23" ht="38.450000000000003" customHeight="1">
      <c r="B4" s="80" t="s">
        <v>39</v>
      </c>
      <c r="C4" s="138">
        <v>507</v>
      </c>
      <c r="D4" s="138">
        <v>41</v>
      </c>
      <c r="E4" s="81">
        <f>D4/C4</f>
        <v>8.0867850098619326E-2</v>
      </c>
      <c r="G4" s="15"/>
      <c r="I4" s="23"/>
      <c r="M4" s="23"/>
      <c r="N4" s="23"/>
      <c r="O4" s="23"/>
    </row>
    <row r="5" spans="1:23" ht="42" customHeight="1">
      <c r="B5" s="82" t="s">
        <v>40</v>
      </c>
      <c r="C5" s="139">
        <f>SUM(C3:C4)</f>
        <v>1919</v>
      </c>
      <c r="D5" s="139">
        <f>SUM(D3:D4)</f>
        <v>140</v>
      </c>
      <c r="E5" s="83">
        <f>D5/C5</f>
        <v>7.2954663887441373E-2</v>
      </c>
      <c r="H5" s="39"/>
      <c r="I5" s="23"/>
      <c r="M5" s="23"/>
      <c r="O5" s="23"/>
    </row>
    <row r="6" spans="1:23" ht="18">
      <c r="H6" s="40"/>
      <c r="I6" s="23"/>
    </row>
    <row r="7" spans="1:23">
      <c r="B7" s="8" t="s">
        <v>190</v>
      </c>
      <c r="E7" s="20" t="s">
        <v>68</v>
      </c>
      <c r="F7" s="20"/>
    </row>
    <row r="8" spans="1:23" ht="36" customHeight="1">
      <c r="B8" s="49" t="str">
        <f>'20210305'!B16</f>
        <v>Zaragoza</v>
      </c>
      <c r="C8" s="50">
        <f>'20210305'!C16</f>
        <v>100</v>
      </c>
      <c r="E8" s="54" t="s">
        <v>57</v>
      </c>
      <c r="F8" s="55">
        <v>477</v>
      </c>
      <c r="H8" s="8" t="s">
        <v>120</v>
      </c>
    </row>
    <row r="9" spans="1:23" ht="18.75">
      <c r="B9" s="47" t="str">
        <f>'20210305'!B17</f>
        <v>Huesca</v>
      </c>
      <c r="C9" s="48">
        <f>'20210305'!C17</f>
        <v>25</v>
      </c>
      <c r="E9" s="56" t="s">
        <v>41</v>
      </c>
      <c r="F9" s="57">
        <v>836</v>
      </c>
      <c r="H9" s="104" t="s">
        <v>114</v>
      </c>
      <c r="M9" s="23"/>
    </row>
    <row r="10" spans="1:23" ht="37.5">
      <c r="B10" s="49" t="str">
        <f>'20210305'!B18</f>
        <v>Teruel</v>
      </c>
      <c r="C10" s="50">
        <f>'20210305'!C18</f>
        <v>12</v>
      </c>
      <c r="E10" s="54" t="s">
        <v>58</v>
      </c>
      <c r="F10" s="55">
        <v>81</v>
      </c>
      <c r="H10" s="85" t="s">
        <v>126</v>
      </c>
      <c r="M10" s="23"/>
    </row>
    <row r="11" spans="1:23" ht="25.5" customHeight="1">
      <c r="B11" s="47" t="str">
        <f>'20210305'!B19</f>
        <v>Desconocido</v>
      </c>
      <c r="C11" s="48">
        <f>'20210305'!C19</f>
        <v>2</v>
      </c>
      <c r="E11" s="56" t="s">
        <v>59</v>
      </c>
      <c r="F11" s="57">
        <v>15</v>
      </c>
      <c r="H11" s="85" t="s">
        <v>127</v>
      </c>
    </row>
    <row r="12" spans="1:23" ht="18.75">
      <c r="B12" s="49" t="str">
        <f>'20210305'!B20</f>
        <v>Otras</v>
      </c>
      <c r="C12" s="50">
        <v>1</v>
      </c>
      <c r="E12" s="58" t="s">
        <v>80</v>
      </c>
      <c r="F12" s="59">
        <f>SUM(F8:F11)</f>
        <v>1409</v>
      </c>
      <c r="H12" s="85" t="s">
        <v>125</v>
      </c>
      <c r="M12" s="23"/>
      <c r="T12" s="158" t="s">
        <v>149</v>
      </c>
      <c r="U12" s="158"/>
      <c r="V12" s="158"/>
      <c r="W12" s="158"/>
    </row>
    <row r="13" spans="1:23">
      <c r="H13" s="85" t="s">
        <v>115</v>
      </c>
      <c r="M13" s="23"/>
    </row>
    <row r="14" spans="1:23">
      <c r="B14" s="8" t="s">
        <v>94</v>
      </c>
      <c r="H14" s="91" t="s">
        <v>123</v>
      </c>
    </row>
    <row r="15" spans="1:23" ht="34.35" customHeight="1">
      <c r="B15" s="93" t="s">
        <v>87</v>
      </c>
      <c r="C15" s="46" t="s">
        <v>82</v>
      </c>
      <c r="D15" s="93" t="s">
        <v>88</v>
      </c>
      <c r="E15" s="88" t="s">
        <v>85</v>
      </c>
      <c r="H15" s="91" t="s">
        <v>116</v>
      </c>
    </row>
    <row r="16" spans="1:23">
      <c r="B16" s="95" t="s">
        <v>79</v>
      </c>
      <c r="C16" s="96">
        <f>'20210305'!F3+'20210305'!F4</f>
        <v>0.14705882352941177</v>
      </c>
      <c r="D16" s="94">
        <f>C16-E16</f>
        <v>0.14705882352941177</v>
      </c>
      <c r="E16" s="96">
        <f>'20210305'!H3+'20210305'!H4</f>
        <v>0</v>
      </c>
      <c r="H16" s="85" t="s">
        <v>117</v>
      </c>
    </row>
    <row r="17" spans="2:33">
      <c r="B17" s="97" t="s">
        <v>43</v>
      </c>
      <c r="C17" s="98">
        <f>'20210305'!F3+'20210305'!F4+'20210305'!F5+'20210305'!F6</f>
        <v>0.36764705882352938</v>
      </c>
      <c r="D17" s="94">
        <f>C17-E17</f>
        <v>0.36764705882352938</v>
      </c>
      <c r="E17" s="98">
        <f>'20210305'!H3+'20210305'!H4+'20210305'!H5+'20210305'!H6</f>
        <v>0</v>
      </c>
      <c r="H17" s="86" t="s">
        <v>121</v>
      </c>
    </row>
    <row r="18" spans="2:33">
      <c r="B18" s="95" t="s">
        <v>44</v>
      </c>
      <c r="C18" s="96">
        <f>'20210305'!F7+'20210305'!F6+'20210305'!F5+'20210305'!F4+'20210305'!F3</f>
        <v>0.48529411764705882</v>
      </c>
      <c r="D18" s="94">
        <f>C18-E18</f>
        <v>0.48529411764705882</v>
      </c>
      <c r="E18" s="96">
        <f>'20210305'!H7+'20210305'!H6+'20210305'!H5+'20210305'!H4+'20210305'!H3</f>
        <v>0</v>
      </c>
      <c r="H18" s="91" t="s">
        <v>122</v>
      </c>
    </row>
    <row r="19" spans="2:33">
      <c r="B19" s="97" t="s">
        <v>45</v>
      </c>
      <c r="C19" s="98">
        <f>'20210305'!F10+'20210305'!F11</f>
        <v>0.1985294117647059</v>
      </c>
      <c r="D19" s="94">
        <f>C19-E19</f>
        <v>0.1985294117647059</v>
      </c>
      <c r="E19" s="98">
        <f>'20210305'!H10+'20210305'!H11</f>
        <v>0</v>
      </c>
      <c r="H19" s="85" t="s">
        <v>118</v>
      </c>
      <c r="I19" s="76"/>
      <c r="AG19" s="114" t="s">
        <v>95</v>
      </c>
    </row>
    <row r="20" spans="2:33">
      <c r="B20" s="95" t="s">
        <v>46</v>
      </c>
      <c r="C20" s="96">
        <f>'20210305'!F11</f>
        <v>0.11764705882352941</v>
      </c>
      <c r="D20" s="94">
        <f>C20-E20</f>
        <v>0.11764705882352941</v>
      </c>
      <c r="E20" s="96">
        <f>'20210305'!H11</f>
        <v>0</v>
      </c>
      <c r="H20" s="85" t="s">
        <v>128</v>
      </c>
      <c r="AG20" s="114" t="s">
        <v>96</v>
      </c>
    </row>
    <row r="21" spans="2:33" ht="16.5" customHeight="1">
      <c r="H21" s="85" t="s">
        <v>132</v>
      </c>
      <c r="AG21" s="114" t="s">
        <v>98</v>
      </c>
    </row>
    <row r="22" spans="2:33" ht="18">
      <c r="B22" s="16"/>
      <c r="AG22" s="114" t="s">
        <v>97</v>
      </c>
    </row>
    <row r="23" spans="2:33" ht="39" customHeight="1" thickBot="1">
      <c r="B23" s="17" t="s">
        <v>47</v>
      </c>
      <c r="C23" s="18" t="s">
        <v>48</v>
      </c>
      <c r="D23" s="18" t="s">
        <v>26</v>
      </c>
      <c r="E23" s="19" t="s">
        <v>56</v>
      </c>
      <c r="H23" s="86" t="s">
        <v>86</v>
      </c>
      <c r="I23" s="76"/>
      <c r="AG23" s="114" t="s">
        <v>99</v>
      </c>
    </row>
    <row r="24" spans="2:33" ht="15.6" customHeight="1">
      <c r="B24" s="24" t="s">
        <v>160</v>
      </c>
      <c r="C24" s="15">
        <v>1</v>
      </c>
      <c r="D24" s="15" t="s">
        <v>215</v>
      </c>
      <c r="E24" s="108">
        <f>C25/SUM(C24:C27)</f>
        <v>0.63157894736842102</v>
      </c>
      <c r="H24" s="87" t="s">
        <v>84</v>
      </c>
      <c r="P24" s="14"/>
      <c r="Q24" s="15"/>
      <c r="R24" s="15"/>
      <c r="AG24" s="114" t="s">
        <v>100</v>
      </c>
    </row>
    <row r="25" spans="2:33" ht="18.75" customHeight="1">
      <c r="B25" s="14" t="s">
        <v>49</v>
      </c>
      <c r="C25" s="15">
        <v>48</v>
      </c>
      <c r="D25" s="15" t="s">
        <v>217</v>
      </c>
      <c r="H25" s="84"/>
      <c r="I25" s="77"/>
      <c r="P25" s="14"/>
      <c r="Q25" s="15"/>
      <c r="R25" s="15"/>
      <c r="AG25" s="115" t="s">
        <v>102</v>
      </c>
    </row>
    <row r="26" spans="2:33" ht="15.6" customHeight="1">
      <c r="B26" s="14" t="s">
        <v>50</v>
      </c>
      <c r="C26" s="15">
        <v>7</v>
      </c>
      <c r="D26" s="15" t="s">
        <v>218</v>
      </c>
      <c r="H26" s="103" t="s">
        <v>92</v>
      </c>
      <c r="P26" s="14"/>
      <c r="Q26" s="15"/>
      <c r="R26" s="15"/>
      <c r="AG26" s="114" t="s">
        <v>101</v>
      </c>
    </row>
    <row r="27" spans="2:33" ht="18">
      <c r="B27" s="14" t="s">
        <v>51</v>
      </c>
      <c r="C27" s="15">
        <v>20</v>
      </c>
      <c r="D27" s="15" t="s">
        <v>209</v>
      </c>
      <c r="H27" s="8" t="s">
        <v>119</v>
      </c>
      <c r="P27" s="14"/>
      <c r="Q27" s="15"/>
      <c r="R27" s="15"/>
      <c r="AG27" s="114" t="s">
        <v>103</v>
      </c>
    </row>
    <row r="28" spans="2:33" ht="16.149999999999999" customHeight="1">
      <c r="B28" s="14" t="s">
        <v>34</v>
      </c>
      <c r="C28" s="15">
        <v>64</v>
      </c>
      <c r="D28" s="15" t="s">
        <v>219</v>
      </c>
      <c r="H28" s="8" t="s">
        <v>133</v>
      </c>
      <c r="P28" s="14"/>
      <c r="Q28" s="15"/>
      <c r="R28" s="15"/>
      <c r="AG28" s="114" t="s">
        <v>113</v>
      </c>
    </row>
    <row r="29" spans="2:33" ht="18">
      <c r="D29" s="26"/>
      <c r="H29" s="8" t="s">
        <v>134</v>
      </c>
      <c r="P29" s="14"/>
      <c r="Q29" s="15"/>
      <c r="R29" s="15"/>
      <c r="AG29" s="114" t="s">
        <v>104</v>
      </c>
    </row>
    <row r="30" spans="2:33">
      <c r="D30" s="26"/>
      <c r="AG30" s="114" t="s">
        <v>78</v>
      </c>
    </row>
    <row r="31" spans="2:33" ht="18">
      <c r="E31" s="19" t="s">
        <v>55</v>
      </c>
      <c r="L31" s="24"/>
      <c r="M31" s="107"/>
      <c r="N31" s="107"/>
      <c r="AG31" s="114" t="s">
        <v>105</v>
      </c>
    </row>
    <row r="32" spans="2:33" ht="18.75" thickBot="1">
      <c r="B32" s="17" t="s">
        <v>52</v>
      </c>
      <c r="C32" s="18" t="s">
        <v>48</v>
      </c>
      <c r="D32" s="18" t="s">
        <v>26</v>
      </c>
      <c r="E32" s="27">
        <f>C33*100/SUM(C33:C44)</f>
        <v>87.591240875912405</v>
      </c>
      <c r="F32" s="13" t="s">
        <v>83</v>
      </c>
      <c r="L32" s="14"/>
    </row>
    <row r="33" spans="2:12" ht="18">
      <c r="B33" s="14" t="s">
        <v>53</v>
      </c>
      <c r="C33" s="15">
        <v>120</v>
      </c>
      <c r="D33" s="15" t="s">
        <v>220</v>
      </c>
      <c r="H33" s="13" t="s">
        <v>186</v>
      </c>
      <c r="L33" s="14"/>
    </row>
    <row r="34" spans="2:12" ht="16.149999999999999" customHeight="1">
      <c r="B34" s="14" t="s">
        <v>153</v>
      </c>
      <c r="C34" s="15">
        <v>3</v>
      </c>
      <c r="D34" s="15" t="s">
        <v>221</v>
      </c>
      <c r="H34" s="41" t="s">
        <v>34</v>
      </c>
      <c r="I34" s="42">
        <v>3</v>
      </c>
      <c r="J34" s="63" t="s">
        <v>170</v>
      </c>
    </row>
    <row r="35" spans="2:12" ht="18">
      <c r="B35" s="14" t="s">
        <v>222</v>
      </c>
      <c r="C35" s="15">
        <v>3</v>
      </c>
      <c r="D35" s="15" t="s">
        <v>221</v>
      </c>
      <c r="H35" s="41" t="s">
        <v>171</v>
      </c>
      <c r="I35" s="42">
        <v>2</v>
      </c>
      <c r="J35" s="63" t="s">
        <v>172</v>
      </c>
    </row>
    <row r="36" spans="2:12" ht="18">
      <c r="B36" s="14" t="s">
        <v>72</v>
      </c>
      <c r="C36" s="15">
        <v>2</v>
      </c>
      <c r="D36" s="15" t="s">
        <v>214</v>
      </c>
    </row>
    <row r="37" spans="2:12" ht="18">
      <c r="B37" s="14" t="s">
        <v>185</v>
      </c>
      <c r="C37" s="15">
        <v>2</v>
      </c>
      <c r="D37" s="15" t="s">
        <v>214</v>
      </c>
    </row>
    <row r="38" spans="2:12" ht="18">
      <c r="B38" s="14" t="s">
        <v>191</v>
      </c>
      <c r="C38" s="15">
        <v>1</v>
      </c>
      <c r="D38" s="15" t="s">
        <v>215</v>
      </c>
    </row>
    <row r="39" spans="2:12" ht="18" customHeight="1">
      <c r="B39" s="14" t="s">
        <v>152</v>
      </c>
      <c r="C39" s="15">
        <v>1</v>
      </c>
      <c r="D39" s="15" t="s">
        <v>215</v>
      </c>
    </row>
    <row r="40" spans="2:12" ht="18">
      <c r="B40" s="14" t="s">
        <v>223</v>
      </c>
      <c r="C40" s="15">
        <v>1</v>
      </c>
      <c r="D40" s="15" t="s">
        <v>215</v>
      </c>
    </row>
    <row r="41" spans="2:12" ht="16.149999999999999" customHeight="1">
      <c r="B41" s="14" t="s">
        <v>224</v>
      </c>
      <c r="C41" s="15">
        <v>1</v>
      </c>
      <c r="D41" s="15" t="s">
        <v>215</v>
      </c>
    </row>
    <row r="42" spans="2:12" ht="18">
      <c r="B42" s="14" t="s">
        <v>184</v>
      </c>
      <c r="C42" s="15">
        <v>1</v>
      </c>
      <c r="D42" s="15" t="s">
        <v>215</v>
      </c>
    </row>
    <row r="43" spans="2:12" ht="18">
      <c r="B43" s="14" t="s">
        <v>154</v>
      </c>
      <c r="C43" s="15">
        <v>1</v>
      </c>
      <c r="D43" s="15" t="s">
        <v>215</v>
      </c>
    </row>
    <row r="44" spans="2:12" ht="18">
      <c r="B44" s="14" t="s">
        <v>192</v>
      </c>
      <c r="C44" s="15">
        <v>1</v>
      </c>
      <c r="D44" s="15" t="s">
        <v>215</v>
      </c>
    </row>
    <row r="45" spans="2:12" ht="18">
      <c r="B45" s="14" t="s">
        <v>34</v>
      </c>
      <c r="C45" s="15">
        <v>3</v>
      </c>
      <c r="D45" s="15" t="s">
        <v>221</v>
      </c>
    </row>
    <row r="46" spans="2:12" ht="18" customHeight="1">
      <c r="B46" s="14"/>
      <c r="C46" s="169">
        <f>SUM(C33:C45)</f>
        <v>140</v>
      </c>
      <c r="D46" s="15"/>
    </row>
    <row r="47" spans="2:12" ht="18">
      <c r="B47" s="14"/>
      <c r="C47" s="15"/>
      <c r="D47" s="15"/>
    </row>
    <row r="48" spans="2:12" ht="18">
      <c r="B48" s="14"/>
      <c r="C48" s="15"/>
      <c r="D48" s="15"/>
    </row>
    <row r="49" spans="2:4" ht="18">
      <c r="B49" s="14"/>
      <c r="C49" s="15"/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20210305</vt:lpstr>
      <vt:lpstr>PARA OCULTAR POSITIVIDAD</vt:lpstr>
      <vt:lpstr>Hoja1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2021-03-06T13:26:47Z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