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/>
  <bookViews>
    <workbookView xWindow="0" yWindow="0" windowWidth="19200" windowHeight="11340"/>
  </bookViews>
  <sheets>
    <sheet name="20210217" sheetId="1" r:id="rId1"/>
    <sheet name="PARA OCULTAR POSITIVIDAD" sheetId="2" state="hidden" r:id="rId2"/>
  </sheets>
  <definedNames>
    <definedName name="_xlnm._FilterDatabase" localSheetId="0" hidden="1">'20210217'!#REF!</definedName>
    <definedName name="_xlnm.Print_Area" localSheetId="1">'PARA OCULTAR POSITIVIDAD'!$A$16:$E$53</definedName>
  </definedNames>
  <calcPr calcId="124519"/>
  <fileRecoveryPr repairLoad="1"/>
</workbook>
</file>

<file path=xl/calcChain.xml><?xml version="1.0" encoding="utf-8"?>
<calcChain xmlns="http://schemas.openxmlformats.org/spreadsheetml/2006/main">
  <c r="C103" i="1"/>
  <c r="J62" l="1"/>
  <c r="J33"/>
  <c r="C26"/>
  <c r="E33" i="2"/>
  <c r="C54"/>
  <c r="C31"/>
  <c r="E24" l="1"/>
  <c r="C20" i="1" l="1"/>
  <c r="K52" s="1"/>
  <c r="D99" l="1"/>
  <c r="D100"/>
  <c r="D97"/>
  <c r="D101"/>
  <c r="D98"/>
  <c r="K6"/>
  <c r="K61"/>
  <c r="K43"/>
  <c r="K54"/>
  <c r="K57"/>
  <c r="K45"/>
  <c r="K41"/>
  <c r="K47"/>
  <c r="K39"/>
  <c r="K56"/>
  <c r="K48"/>
  <c r="K44"/>
  <c r="K58"/>
  <c r="K59"/>
  <c r="K60"/>
  <c r="K42"/>
  <c r="K50"/>
  <c r="K49"/>
  <c r="K46"/>
  <c r="K55"/>
  <c r="K37"/>
  <c r="K51"/>
  <c r="K40"/>
  <c r="K53"/>
  <c r="K38"/>
  <c r="K32"/>
  <c r="D73"/>
  <c r="D77"/>
  <c r="D81"/>
  <c r="D85"/>
  <c r="D89"/>
  <c r="D93"/>
  <c r="D88"/>
  <c r="K31"/>
  <c r="D74"/>
  <c r="D78"/>
  <c r="D82"/>
  <c r="D86"/>
  <c r="D90"/>
  <c r="D94"/>
  <c r="D84"/>
  <c r="D96"/>
  <c r="K30"/>
  <c r="D75"/>
  <c r="D79"/>
  <c r="D83"/>
  <c r="D87"/>
  <c r="D91"/>
  <c r="D95"/>
  <c r="D80"/>
  <c r="D92"/>
  <c r="D76"/>
  <c r="K14"/>
  <c r="K36"/>
  <c r="K12"/>
  <c r="D17" l="1"/>
  <c r="K10"/>
  <c r="K8"/>
  <c r="K13"/>
  <c r="K11"/>
  <c r="K9"/>
  <c r="K7"/>
  <c r="C11" i="2"/>
  <c r="F3" i="1" l="1"/>
  <c r="F4"/>
  <c r="F5"/>
  <c r="F6"/>
  <c r="F7"/>
  <c r="F8"/>
  <c r="F9"/>
  <c r="F10"/>
  <c r="F11"/>
  <c r="B10" i="2" l="1"/>
  <c r="B9"/>
  <c r="B8"/>
  <c r="B2" l="1"/>
  <c r="E4" l="1"/>
  <c r="E3"/>
  <c r="C17" l="1"/>
  <c r="D17" s="1"/>
  <c r="C10"/>
  <c r="C9"/>
  <c r="C8"/>
  <c r="D24" i="1" l="1"/>
  <c r="D25"/>
  <c r="J15" l="1"/>
  <c r="C12" i="2" l="1"/>
  <c r="C16" l="1"/>
  <c r="D16" s="1"/>
  <c r="C20"/>
  <c r="D20" s="1"/>
  <c r="C18" l="1"/>
  <c r="D18" s="1"/>
  <c r="C19"/>
  <c r="D19" s="1"/>
  <c r="D5" l="1"/>
  <c r="C5" l="1"/>
  <c r="E5" s="1"/>
  <c r="F12" l="1"/>
  <c r="C13" i="1"/>
  <c r="G3" l="1"/>
  <c r="D13"/>
  <c r="G4" l="1"/>
  <c r="G5" s="1"/>
  <c r="G6" s="1"/>
  <c r="G7" s="1"/>
  <c r="G8" s="1"/>
  <c r="G9" s="1"/>
  <c r="G10" s="1"/>
  <c r="G11" s="1"/>
  <c r="D65"/>
  <c r="D67"/>
  <c r="D40"/>
  <c r="D34"/>
  <c r="D66"/>
  <c r="D50"/>
  <c r="D59"/>
  <c r="D51"/>
  <c r="D36"/>
  <c r="D54"/>
  <c r="D46"/>
  <c r="D39"/>
  <c r="D19"/>
  <c r="D49"/>
  <c r="D58"/>
  <c r="K24"/>
  <c r="D45"/>
  <c r="K23"/>
  <c r="D72"/>
  <c r="D29"/>
  <c r="K29"/>
  <c r="D37"/>
  <c r="D53"/>
  <c r="D55"/>
  <c r="D32"/>
  <c r="K20"/>
  <c r="K25"/>
  <c r="D47"/>
  <c r="D52"/>
  <c r="D56"/>
  <c r="D43"/>
  <c r="D71"/>
  <c r="D35"/>
  <c r="D38"/>
  <c r="K26"/>
  <c r="D33"/>
  <c r="D63"/>
  <c r="D60"/>
  <c r="D48"/>
  <c r="D41"/>
  <c r="D42"/>
  <c r="D44"/>
  <c r="D30"/>
  <c r="D64"/>
  <c r="D18"/>
  <c r="D20"/>
  <c r="K28"/>
  <c r="D57"/>
  <c r="K22"/>
  <c r="D62"/>
  <c r="K21"/>
  <c r="D69"/>
  <c r="D61"/>
  <c r="D16"/>
  <c r="D31"/>
  <c r="D70"/>
  <c r="D68"/>
  <c r="K19"/>
  <c r="K27"/>
</calcChain>
</file>

<file path=xl/sharedStrings.xml><?xml version="1.0" encoding="utf-8"?>
<sst xmlns="http://schemas.openxmlformats.org/spreadsheetml/2006/main" count="308" uniqueCount="267">
  <si>
    <t>Grupo Edad</t>
  </si>
  <si>
    <t>Hombre</t>
  </si>
  <si>
    <t>Mujer</t>
  </si>
  <si>
    <t>Total general</t>
  </si>
  <si>
    <t>Menos de 1 año</t>
  </si>
  <si>
    <t>1 a 14 años</t>
  </si>
  <si>
    <t>15 a 24 años</t>
  </si>
  <si>
    <t>25 a 34 años</t>
  </si>
  <si>
    <t>35 a 44 años</t>
  </si>
  <si>
    <t>45 a 54 años</t>
  </si>
  <si>
    <t>55 a 64 años</t>
  </si>
  <si>
    <t>65 a 74 años</t>
  </si>
  <si>
    <t>HUESCA</t>
  </si>
  <si>
    <t>TERUEL</t>
  </si>
  <si>
    <t>Zona Básica</t>
  </si>
  <si>
    <t>Casos</t>
  </si>
  <si>
    <t>SINTOMÁTICOS</t>
  </si>
  <si>
    <t>ASINTOMÁTICOS</t>
  </si>
  <si>
    <t>%  sobre el total</t>
  </si>
  <si>
    <t xml:space="preserve">%  acumulado </t>
  </si>
  <si>
    <t>Porcentaje</t>
  </si>
  <si>
    <t>ZBS con casos</t>
  </si>
  <si>
    <t>ZARAGOZA I</t>
  </si>
  <si>
    <t>ZARAGOZA III</t>
  </si>
  <si>
    <t>TOTAL</t>
  </si>
  <si>
    <t>nº casos</t>
  </si>
  <si>
    <t>%</t>
  </si>
  <si>
    <t>Valdespartera-Montecanal</t>
  </si>
  <si>
    <t>Zaragoza</t>
  </si>
  <si>
    <t>Huesca</t>
  </si>
  <si>
    <t>Teruel</t>
  </si>
  <si>
    <t>MUNICIPIO</t>
  </si>
  <si>
    <t>CALATAYUD</t>
  </si>
  <si>
    <t>ZARAGOZA II</t>
  </si>
  <si>
    <t>COMARCA</t>
  </si>
  <si>
    <t>Desconocido</t>
  </si>
  <si>
    <t>Número</t>
  </si>
  <si>
    <t>Pruebas +</t>
  </si>
  <si>
    <t>Positividad</t>
  </si>
  <si>
    <t>PCR CARGADAS</t>
  </si>
  <si>
    <t>TEST RÁPIDOS ANTÍGENOS REALIZADOS</t>
  </si>
  <si>
    <t>TODAS LAS PRUEBAS</t>
  </si>
  <si>
    <t>PCR</t>
  </si>
  <si>
    <t>Total</t>
  </si>
  <si>
    <t>Menos de 35 años</t>
  </si>
  <si>
    <t>Menos de 45 años</t>
  </si>
  <si>
    <t>65 o más años</t>
  </si>
  <si>
    <t>75 o más años</t>
  </si>
  <si>
    <t>Ámbito de exposición</t>
  </si>
  <si>
    <t>nº de casos</t>
  </si>
  <si>
    <t>Domicilio</t>
  </si>
  <si>
    <t>Laboral</t>
  </si>
  <si>
    <t>Otros</t>
  </si>
  <si>
    <t>País de origen</t>
  </si>
  <si>
    <t>España</t>
  </si>
  <si>
    <t>Mancomunidad Central De Zaragoza</t>
  </si>
  <si>
    <t>Comunidad De Teruel</t>
  </si>
  <si>
    <t>% España sobre conocidos</t>
  </si>
  <si>
    <t>% domicilio sobre conocidos(incluidos Otros)</t>
  </si>
  <si>
    <t>DETECCIÓN DE ANTÍGENO</t>
  </si>
  <si>
    <t>PRUEBA SEROLÓGICA</t>
  </si>
  <si>
    <t>TEST RÁPIDO DE ANTICUERPOS</t>
  </si>
  <si>
    <t>Dirección General de Asistencia Sanitaria</t>
  </si>
  <si>
    <t xml:space="preserve">Departamento de Sanidad </t>
  </si>
  <si>
    <t>DATO DE SIVIES. SIEMPRE NOTIFICADO A SIVIES</t>
  </si>
  <si>
    <t xml:space="preserve">DE DATA COVID (MAPA ZONAS) SELECCIONANDO EL DIA </t>
  </si>
  <si>
    <t>SECTOR</t>
  </si>
  <si>
    <t>BARBASTRO</t>
  </si>
  <si>
    <t>Almozara</t>
  </si>
  <si>
    <t>Comunidad De Calatayud</t>
  </si>
  <si>
    <t>DATO DE APPSANIDAD (correo pcr ag)</t>
  </si>
  <si>
    <t>Del kettle de TODOS LOS CASOS POR FECHA DE ULTIMO RESULTADO. TIPO PRUEBA. FilleZilla y ejecutar R</t>
  </si>
  <si>
    <t>Más de 75 años</t>
  </si>
  <si>
    <t>Cinco Villas</t>
  </si>
  <si>
    <t>Maria De Huerva</t>
  </si>
  <si>
    <t>Universitas</t>
  </si>
  <si>
    <t>Sagasta-Ruiseñores</t>
  </si>
  <si>
    <t>Santa Isabel</t>
  </si>
  <si>
    <t>ALCAÑIZ</t>
  </si>
  <si>
    <t>Bajo Aragón</t>
  </si>
  <si>
    <t>Rumania</t>
  </si>
  <si>
    <t>San Pablo</t>
  </si>
  <si>
    <t>Colombia</t>
  </si>
  <si>
    <t>Las Fuentes Norte</t>
  </si>
  <si>
    <t>San Jose Norte</t>
  </si>
  <si>
    <t>Utebo</t>
  </si>
  <si>
    <t>Delicias Norte</t>
  </si>
  <si>
    <t>San Jose Sur</t>
  </si>
  <si>
    <t>Ribera Alta Del Ebro</t>
  </si>
  <si>
    <t>Independencia</t>
  </si>
  <si>
    <t>Valdejalón</t>
  </si>
  <si>
    <t>Calatayud Urbana</t>
  </si>
  <si>
    <t>Madre Vedruna-Miraflores</t>
  </si>
  <si>
    <t xml:space="preserve">   LETALIDAD</t>
  </si>
  <si>
    <t>Zalfonada</t>
  </si>
  <si>
    <t>Centro sanitario</t>
  </si>
  <si>
    <t>Cinca Medio</t>
  </si>
  <si>
    <t>Provincia</t>
  </si>
  <si>
    <t>Fraga</t>
  </si>
  <si>
    <t>Otras/Desconocido</t>
  </si>
  <si>
    <t>Teruel Ensanche</t>
  </si>
  <si>
    <t>Menos de 15 años</t>
  </si>
  <si>
    <t>TOTAL GENERAL</t>
  </si>
  <si>
    <t>(Periodo desde 15/02/2020)</t>
  </si>
  <si>
    <t xml:space="preserve">% </t>
  </si>
  <si>
    <t>¡TABLA VINCULADA!</t>
  </si>
  <si>
    <t xml:space="preserve"> ARRASTRAR FÓRMULA SIN INCLUIR DESCONOCIDOS</t>
  </si>
  <si>
    <t>NO OLVIDAR PONER FECHA EN NOMBRE DE HOJA Y CASILLA I3 DE PRIMERA HOJA</t>
  </si>
  <si>
    <t>DÍA PREVIO</t>
  </si>
  <si>
    <r>
      <rPr>
        <b/>
        <sz val="11"/>
        <color rgb="FFFF0000"/>
        <rFont val="Calibri"/>
        <family val="2"/>
        <scheme val="minor"/>
      </rPr>
      <t>MORTALIDAD Y LETALIDAD</t>
    </r>
    <r>
      <rPr>
        <b/>
        <sz val="11"/>
        <color rgb="FF0070C0"/>
        <rFont val="Calibri"/>
        <family val="2"/>
        <scheme val="minor"/>
      </rPr>
      <t>: DE DATA COVID, PESTAÑA MORTALIDAD, ELEGIR PERIODO HASTA DÍA DEL INFORME</t>
    </r>
  </si>
  <si>
    <t>GRUPO DE EDAD</t>
  </si>
  <si>
    <t>Diferencia día previo*</t>
  </si>
  <si>
    <t xml:space="preserve">        MORTALIDAD/10.000 hab.</t>
  </si>
  <si>
    <t>ALTAS EPIDEMIOLÓGICAS</t>
  </si>
  <si>
    <t>FALLECIDOS</t>
  </si>
  <si>
    <t>PARA EL INFORME:</t>
  </si>
  <si>
    <t>FECHA VINCULADA!</t>
  </si>
  <si>
    <t xml:space="preserve"> !PEGAR VALORES EN COLUMNA DÍA PREVÍO ANTES DE PEGAR LA TABLA DE EDADES EN LA PRIMERA HOJA!</t>
  </si>
  <si>
    <t xml:space="preserve">Zaragoza </t>
  </si>
  <si>
    <t xml:space="preserve">Teruel </t>
  </si>
  <si>
    <t xml:space="preserve">Alcañiz </t>
  </si>
  <si>
    <t xml:space="preserve">Ejea De Los Caballeros </t>
  </si>
  <si>
    <t xml:space="preserve">Calatayud </t>
  </si>
  <si>
    <t xml:space="preserve">Huesca </t>
  </si>
  <si>
    <t xml:space="preserve">Barbastro </t>
  </si>
  <si>
    <t xml:space="preserve">Utebo </t>
  </si>
  <si>
    <t xml:space="preserve">Tarazona </t>
  </si>
  <si>
    <t xml:space="preserve">Cuarte De Huerva </t>
  </si>
  <si>
    <t xml:space="preserve">Monzón </t>
  </si>
  <si>
    <t xml:space="preserve">Jaca </t>
  </si>
  <si>
    <t>&gt;20</t>
  </si>
  <si>
    <t>15-20</t>
  </si>
  <si>
    <t>10-14</t>
  </si>
  <si>
    <t>5-9</t>
  </si>
  <si>
    <t>0-4</t>
  </si>
  <si>
    <t>Casetas</t>
  </si>
  <si>
    <t>Hoya De Huesca / Plana De Uesca</t>
  </si>
  <si>
    <t>Romareda - Seminario</t>
  </si>
  <si>
    <t>Ecuador</t>
  </si>
  <si>
    <t>Caspe</t>
  </si>
  <si>
    <t>Bajo Cinca / Baix Cinca</t>
  </si>
  <si>
    <r>
      <rPr>
        <b/>
        <sz val="11"/>
        <color rgb="FFFF0000"/>
        <rFont val="Calibri"/>
        <family val="2"/>
        <scheme val="minor"/>
      </rPr>
      <t>1.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PEGAR</t>
    </r>
    <r>
      <rPr>
        <b/>
        <sz val="11"/>
        <color rgb="FFFF0000"/>
        <rFont val="Calibri"/>
        <family val="2"/>
        <scheme val="minor"/>
      </rPr>
      <t xml:space="preserve"> Nº DE PRUEBAS POSITIVAS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 xml:space="preserve">EN CASILLAS D3 Y D4 DE </t>
    </r>
    <r>
      <rPr>
        <b/>
        <sz val="11"/>
        <color rgb="FFFF0000"/>
        <rFont val="Calibri"/>
        <family val="2"/>
        <scheme val="minor"/>
      </rPr>
      <t>SEGUNDA HOJA</t>
    </r>
  </si>
  <si>
    <r>
      <rPr>
        <b/>
        <sz val="11"/>
        <color rgb="FFFF0000"/>
        <rFont val="Calibri"/>
        <family val="2"/>
        <scheme val="minor"/>
      </rPr>
      <t>4.TABLA SINTOMATOLOGÍA (1ª hoja):</t>
    </r>
    <r>
      <rPr>
        <b/>
        <sz val="11"/>
        <color rgb="FF0070C0"/>
        <rFont val="Calibri"/>
        <family val="2"/>
        <scheme val="minor"/>
      </rPr>
      <t xml:space="preserve"> PEGAR SOLO CIFRAS ABSOLUTAS. COPIAR DE TABLA DE SIVIES EL Nº DE CASOS DESCONOCIDOS EN LEYENDA SUPERIOR EN ROJO</t>
    </r>
  </si>
  <si>
    <r>
      <rPr>
        <b/>
        <sz val="11"/>
        <color rgb="FFFF0000"/>
        <rFont val="Calibri"/>
        <family val="2"/>
        <scheme val="minor"/>
      </rPr>
      <t>6.TABLA PAÍS DE ORIGEN (2ª hoja):</t>
    </r>
    <r>
      <rPr>
        <b/>
        <sz val="11"/>
        <color rgb="FF0070C0"/>
        <rFont val="Calibri"/>
        <family val="2"/>
        <scheme val="minor"/>
      </rPr>
      <t xml:space="preserve"> PEGAR TODA LA TABLA. ACONDICIONAR LA FÓRMULA DE CASILLA E33 PARA QUE RECOJA TODOS LOS PAÍSES SIN CATEGORÍA DESCONOCIDO</t>
    </r>
  </si>
  <si>
    <r>
      <rPr>
        <b/>
        <sz val="11"/>
        <color rgb="FFFF0000"/>
        <rFont val="Calibri"/>
        <family val="2"/>
        <scheme val="minor"/>
      </rPr>
      <t>7.TABLA SECTOR  (1ª hoja)</t>
    </r>
    <r>
      <rPr>
        <b/>
        <sz val="11"/>
        <color rgb="FF0070C0"/>
        <rFont val="Calibri"/>
        <family val="2"/>
        <scheme val="minor"/>
      </rPr>
      <t>: PEGAR COLUMNAS NOMBRE Y NÚMERO DE CASOS INCLUIDA FILA DE DESCONOCIDO</t>
    </r>
  </si>
  <si>
    <r>
      <rPr>
        <b/>
        <sz val="11"/>
        <color rgb="FFFF0000"/>
        <rFont val="Calibri"/>
        <family val="2"/>
        <scheme val="minor"/>
      </rPr>
      <t>9.TABLA MUNICIPIOS DE MÁS DE 10.000 HABITANTES</t>
    </r>
    <r>
      <rPr>
        <b/>
        <sz val="11"/>
        <color rgb="FF0070C0"/>
        <rFont val="Calibri"/>
        <family val="2"/>
        <scheme val="minor"/>
      </rPr>
      <t xml:space="preserve">: COPIAR LOS MUNICIPIOS QUE TIENEN ASTERISCO, EN EL ORDEN EN EL QUE VIENEN (POR FRECUENCIA) COLUMNAS DE NOMBRE Y Nº DE CASOS, EL TOTAL SE AUTOSUMA. </t>
    </r>
  </si>
  <si>
    <r>
      <t xml:space="preserve">POR SI ALGÚN SIMBOLILLO NO ESTÁ EL DÍA ANTERIOR: </t>
    </r>
    <r>
      <rPr>
        <b/>
        <sz val="11"/>
        <color rgb="FF002060"/>
        <rFont val="Calibri"/>
        <family val="2"/>
        <scheme val="minor"/>
      </rPr>
      <t>(↑) (↓) (=)</t>
    </r>
  </si>
  <si>
    <t>DATOS Y TABLAS DEL TABLAS DE SIVIES, POR EL ORDEN QUE TIENEN EN EL INFORME. PEGAR COMO VALORES</t>
  </si>
  <si>
    <r>
      <rPr>
        <b/>
        <sz val="11"/>
        <color rgb="FFFF0000"/>
        <rFont val="Calibri"/>
        <family val="2"/>
        <scheme val="minor"/>
      </rPr>
      <t>8.TABLA ZONA BÁSICA</t>
    </r>
    <r>
      <rPr>
        <b/>
        <sz val="11"/>
        <color rgb="FF0070C0"/>
        <rFont val="Calibri"/>
        <family val="2"/>
        <scheme val="minor"/>
      </rPr>
      <t xml:space="preserve">: COPIAR COLUMNAS NOMBRE Y Nº CASOS. CUIDADO PORQUE CADA DÍA CAMBIA EL NÚMERO DE ZBS CON CASOS. SE ARRASTRA/ELIMINA COLUMNAS DE PORCENTAJE Y DE NºDE ZBS CON CASOS. </t>
    </r>
  </si>
  <si>
    <t>SE CALCULA Y SE AÑADE EL Nº DE CASOS CON ZB SIN IDENTIFICAR EN FILA DE DESCONOCIDOS Y EN LA LEYENDA SUPERIOR EN ROJO. SE AÑADE FILA DE TOTAL. SE PINTA EN AZUL LAS FILAS CON Nº DE CASOS MAYOR O IGUAL QUE 10</t>
  </si>
  <si>
    <r>
      <rPr>
        <b/>
        <sz val="11"/>
        <color rgb="FFFF0000"/>
        <rFont val="Calibri"/>
        <family val="2"/>
        <scheme val="minor"/>
      </rPr>
      <t>5.TABLA ÁMBITO DE EXPOSICIÓN (2ª hoja):</t>
    </r>
    <r>
      <rPr>
        <b/>
        <sz val="11"/>
        <color rgb="FF0070C0"/>
        <rFont val="Calibri"/>
        <family val="2"/>
        <scheme val="minor"/>
      </rPr>
      <t xml:space="preserve"> PEGAR TODA LA TABLA. </t>
    </r>
    <r>
      <rPr>
        <b/>
        <sz val="11"/>
        <color rgb="FFFF0000"/>
        <rFont val="Calibri"/>
        <family val="2"/>
        <scheme val="minor"/>
      </rPr>
      <t>CUIDADO fórmula</t>
    </r>
  </si>
  <si>
    <t>Teruel Centro</t>
  </si>
  <si>
    <t>Torre Ramona</t>
  </si>
  <si>
    <t>La Litera / La Llitera</t>
  </si>
  <si>
    <t>Desconocido/otras</t>
  </si>
  <si>
    <r>
      <rPr>
        <b/>
        <sz val="11"/>
        <color rgb="FFFF0000"/>
        <rFont val="Calibri"/>
        <family val="2"/>
        <scheme val="minor"/>
      </rPr>
      <t>3.TABLA PROVINCIA</t>
    </r>
    <r>
      <rPr>
        <b/>
        <sz val="11"/>
        <color rgb="FF0070C0"/>
        <rFont val="Calibri"/>
        <family val="2"/>
        <scheme val="minor"/>
      </rPr>
      <t xml:space="preserve">: PEGAR COLUMNAS NOMBRE Y NÚMERO DE CASOS, SIN FILA DE TOTAL </t>
    </r>
    <r>
      <rPr>
        <b/>
        <sz val="11"/>
        <color rgb="FFFF0000"/>
        <rFont val="Calibri"/>
        <family val="2"/>
        <scheme val="minor"/>
      </rPr>
      <t>EN PRIMERA HOJA. A los desconocidos se les suma también los otros, Desconocido/otros</t>
    </r>
  </si>
  <si>
    <t>Marruecos</t>
  </si>
  <si>
    <r>
      <rPr>
        <b/>
        <sz val="11"/>
        <color rgb="FFFF0000"/>
        <rFont val="Calibri"/>
        <family val="2"/>
        <scheme val="minor"/>
      </rPr>
      <t>2. TABLA EDAD</t>
    </r>
    <r>
      <rPr>
        <b/>
        <sz val="11"/>
        <color rgb="FF0070C0"/>
        <rFont val="Calibri"/>
        <family val="2"/>
        <scheme val="minor"/>
      </rPr>
      <t>: ANTES DE PEGAR, PASAR DATOS DE C16-C20 A E16-E20 DE</t>
    </r>
    <r>
      <rPr>
        <b/>
        <sz val="11"/>
        <color rgb="FFFF0000"/>
        <rFont val="Calibri"/>
        <family val="2"/>
        <scheme val="minor"/>
      </rPr>
      <t xml:space="preserve"> SEGUNDA HOJA</t>
    </r>
    <r>
      <rPr>
        <b/>
        <sz val="11"/>
        <color rgb="FF0070C0"/>
        <rFont val="Calibri"/>
        <family val="2"/>
        <scheme val="minor"/>
      </rPr>
      <t xml:space="preserve">. EN </t>
    </r>
    <r>
      <rPr>
        <b/>
        <sz val="11"/>
        <color rgb="FFFF0000"/>
        <rFont val="Calibri"/>
        <family val="2"/>
        <scheme val="minor"/>
      </rPr>
      <t>PRIMERA HOJA</t>
    </r>
    <r>
      <rPr>
        <b/>
        <sz val="11"/>
        <color rgb="FF0070C0"/>
        <rFont val="Calibri"/>
        <family val="2"/>
        <scheme val="minor"/>
      </rPr>
      <t xml:space="preserve"> PEGAR COLUMNAS HOMBRE-MUJER-TOTAL GENERAL, INCLUIDA FILA DE TOTAL. COMPROBAR SI ESTÁN TODOS LOS GRUPOS DE EDAD EN SIVIES, </t>
    </r>
  </si>
  <si>
    <t>SI ALGUNO TIENE 0 CASOS PARECE QUE NO SALE. CALCULAR Y PONER Nº CASOS DESCONOCIDOS EN LEYENDA SUPERIOR EN ROJO</t>
  </si>
  <si>
    <t>SI ALGUNO NO TIENE CASOS, NO SALDRÁ EN EL LISTADO DE SIVIES, PONERLO CON CERO. LOS 14 MUNICIPIOS SON: ZARAGOZA, HUESCA, TERUEL, ALCAÑIZ, CALATAYUD, BARBASTRO, EJEA, FRAGA, JACA, TARAZONA, MONZÓN, UTEBO, CUARTE DE HUERVA, Caspe</t>
  </si>
  <si>
    <t>Tarazona Y El Moncayo</t>
  </si>
  <si>
    <t>Mequinenza</t>
  </si>
  <si>
    <t>Honduras</t>
  </si>
  <si>
    <t>Utrillas</t>
  </si>
  <si>
    <t>Monreal Del Campo</t>
  </si>
  <si>
    <t>Alfajarin</t>
  </si>
  <si>
    <t>Arrabal</t>
  </si>
  <si>
    <t>Barbastro</t>
  </si>
  <si>
    <t>La Almunia De Doña Godina</t>
  </si>
  <si>
    <t>Monzon Rural</t>
  </si>
  <si>
    <t>Cuencas Mineras</t>
  </si>
  <si>
    <t>Jiloca</t>
  </si>
  <si>
    <t>Campo De Cariñena</t>
  </si>
  <si>
    <t>Somontano De Barbastro</t>
  </si>
  <si>
    <t>Casos en municipios con más de 10.000 habitantes</t>
  </si>
  <si>
    <r>
      <rPr>
        <b/>
        <sz val="11"/>
        <color rgb="FFFF0000"/>
        <rFont val="Calibri"/>
        <family val="2"/>
        <scheme val="minor"/>
      </rPr>
      <t>10.TABLA COMARCAS</t>
    </r>
    <r>
      <rPr>
        <b/>
        <sz val="11"/>
        <color rgb="FF0070C0"/>
        <rFont val="Calibri"/>
        <family val="2"/>
        <scheme val="minor"/>
      </rPr>
      <t>: COPIAR COLUMNAS NOMBRE Y Nº DE CASOS. CUIDADO PORQUE EL NÚMERO DE COMARCAS CON CASOS VARÍA. COLOREAR CON CÓDIGO DE COLORES</t>
    </r>
  </si>
  <si>
    <t xml:space="preserve">TODAS LAS TABLAS SE PEGAN TAL CUAL, ENTERAS, EXCEPTO LA DE SECTORES, QUE NO SE PONE EL TOTAL. </t>
  </si>
  <si>
    <t>SELECCIONAR TODA LA TABLA Y PEGAR CON LA OPCIÓN DE SOBREESCRIBIR CELDAS (SÍMBOLO CON TABLITA ROJA)</t>
  </si>
  <si>
    <t>Huesca Capital Nº 2 (Santo Grial)</t>
  </si>
  <si>
    <t>Alcañiz</t>
  </si>
  <si>
    <t>Huesca Capital Nº 3 (Pirineos)</t>
  </si>
  <si>
    <t>Miralbueno-Garrapinillos</t>
  </si>
  <si>
    <t>Valdefierro</t>
  </si>
  <si>
    <t>Fernando El Catolico</t>
  </si>
  <si>
    <t>Huesca Capital Nº 1 (Perpetuo Socorro)</t>
  </si>
  <si>
    <t>Oliver</t>
  </si>
  <si>
    <t>Torrero La Paz</t>
  </si>
  <si>
    <t>Actur Norte</t>
  </si>
  <si>
    <t>Actur Sur</t>
  </si>
  <si>
    <t>Casablanca</t>
  </si>
  <si>
    <t>Delicias Sur</t>
  </si>
  <si>
    <t>Sariñena</t>
  </si>
  <si>
    <t>Zuera</t>
  </si>
  <si>
    <t>Actur Oeste</t>
  </si>
  <si>
    <t>Bombarda</t>
  </si>
  <si>
    <t>Campo De Belchite</t>
  </si>
  <si>
    <t>Hernan Cortes</t>
  </si>
  <si>
    <t>Sadaba</t>
  </si>
  <si>
    <t>Tarazona</t>
  </si>
  <si>
    <t>Tauste</t>
  </si>
  <si>
    <t>Venecia</t>
  </si>
  <si>
    <t>Jaca</t>
  </si>
  <si>
    <t>Cuarte de Huerva</t>
  </si>
  <si>
    <t>Matarraña / Matarranya</t>
  </si>
  <si>
    <t>Los Monegros</t>
  </si>
  <si>
    <t xml:space="preserve">Sintomatología: en 2 casos se desconoce si tiene sintomatología o no </t>
  </si>
  <si>
    <t>1.85</t>
  </si>
  <si>
    <t>Centro socio-sanitario</t>
  </si>
  <si>
    <t>0.37</t>
  </si>
  <si>
    <t>24.72</t>
  </si>
  <si>
    <t>Escolar</t>
  </si>
  <si>
    <t>1.11</t>
  </si>
  <si>
    <t>7.38</t>
  </si>
  <si>
    <t>9.23</t>
  </si>
  <si>
    <t>55.35</t>
  </si>
  <si>
    <t>Nicaragua</t>
  </si>
  <si>
    <t>Senegal</t>
  </si>
  <si>
    <t>Cuba</t>
  </si>
  <si>
    <t>Distribución por edad y sexo: en 6 casos confirmados no ha sido posible identificar la edad o el sexo</t>
  </si>
  <si>
    <t>Ejea De Los Caballeros</t>
  </si>
  <si>
    <t>Fuentes De Ebro</t>
  </si>
  <si>
    <t>Mora De Rubielos</t>
  </si>
  <si>
    <t>Parque Goya</t>
  </si>
  <si>
    <t>Alagon</t>
  </si>
  <si>
    <t>Hijar</t>
  </si>
  <si>
    <t>San Jose Centro</t>
  </si>
  <si>
    <t>Villamayor</t>
  </si>
  <si>
    <t>Monzón</t>
  </si>
  <si>
    <t>Gúdar-Javalambre</t>
  </si>
  <si>
    <t>Alto Gállego</t>
  </si>
  <si>
    <t>Bajo Aragón-Caspe / Baix Aragó-Casp</t>
  </si>
  <si>
    <t>Bajo Martín</t>
  </si>
  <si>
    <t>La Jacetania</t>
  </si>
  <si>
    <t>79.45</t>
  </si>
  <si>
    <t>4.35</t>
  </si>
  <si>
    <t>3.56</t>
  </si>
  <si>
    <t>2.37</t>
  </si>
  <si>
    <t>1.19</t>
  </si>
  <si>
    <t>0.79</t>
  </si>
  <si>
    <t>0.40</t>
  </si>
  <si>
    <t>1.98</t>
  </si>
  <si>
    <t>Venezuela</t>
  </si>
  <si>
    <t>China</t>
  </si>
  <si>
    <t>Francia</t>
  </si>
  <si>
    <t>Bielorrusia</t>
  </si>
  <si>
    <t>Brasil</t>
  </si>
  <si>
    <t>Chile</t>
  </si>
  <si>
    <t>Italia</t>
  </si>
  <si>
    <t>Pakistán</t>
  </si>
  <si>
    <t>Republica Dominicana</t>
  </si>
  <si>
    <t>Ucrania</t>
  </si>
  <si>
    <t>Reboleria</t>
  </si>
  <si>
    <t>Avenida Cataluña</t>
  </si>
  <si>
    <t>Gallur</t>
  </si>
  <si>
    <t>Monzon Urbana</t>
  </si>
  <si>
    <t>Albalate De Cinca</t>
  </si>
  <si>
    <t>Alcorisa</t>
  </si>
  <si>
    <t>Aliaga</t>
  </si>
  <si>
    <t>Binefar</t>
  </si>
  <si>
    <t>Broto</t>
  </si>
  <si>
    <t>Calaceite</t>
  </si>
  <si>
    <t>Castejon De Sos</t>
  </si>
  <si>
    <t>Distribución por ZBS: en 10 casos confirmados no ha sido posible identificar la ZBS</t>
  </si>
  <si>
    <t>10  o más casos</t>
  </si>
  <si>
    <t>La Ribagorza</t>
  </si>
  <si>
    <t>Zona  básica sin identificar</t>
  </si>
  <si>
    <t>Total casos confirmados Aragón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</si>
</sst>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27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sz val="12"/>
      <color theme="1"/>
      <name val="Trebuchet MS"/>
      <family val="2"/>
    </font>
    <font>
      <sz val="11"/>
      <color rgb="FF9C000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</font>
    <font>
      <b/>
      <sz val="14"/>
      <color rgb="FFFFFFFF"/>
      <name val="Calibri"/>
      <family val="2"/>
      <scheme val="minor"/>
    </font>
    <font>
      <b/>
      <sz val="12"/>
      <color theme="1"/>
      <name val="Trebuchet MS"/>
      <family val="2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1F5F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66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rgb="FFFEC2B8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FFCBCB"/>
        <bgColor indexed="64"/>
      </patternFill>
    </fill>
    <fill>
      <patternFill patternType="solid">
        <fgColor rgb="FFFF9898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E9AB"/>
        <bgColor indexed="64"/>
      </patternFill>
    </fill>
    <fill>
      <patternFill patternType="solid">
        <fgColor rgb="FFFEE2DA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8E8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5555"/>
        <bgColor indexed="64"/>
      </patternFill>
    </fill>
    <fill>
      <patternFill patternType="solid">
        <fgColor rgb="FFFFC6C6"/>
        <bgColor indexed="64"/>
      </patternFill>
    </fill>
    <fill>
      <patternFill patternType="solid">
        <fgColor rgb="FFFFE3E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939"/>
        <bgColor indexed="64"/>
      </patternFill>
    </fill>
    <fill>
      <patternFill patternType="solid">
        <fgColor rgb="FFFF7272"/>
        <bgColor indexed="64"/>
      </patternFill>
    </fill>
    <fill>
      <patternFill patternType="solid">
        <fgColor rgb="FFFFAAAA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1" fillId="13" borderId="0" applyNumberFormat="0" applyBorder="0" applyAlignment="0" applyProtection="0"/>
    <xf numFmtId="0" fontId="2" fillId="14" borderId="13" applyNumberFormat="0" applyFont="0" applyAlignment="0" applyProtection="0"/>
  </cellStyleXfs>
  <cellXfs count="205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right" vertical="center"/>
    </xf>
    <xf numFmtId="0" fontId="0" fillId="0" borderId="0" xfId="0" applyFill="1"/>
    <xf numFmtId="0" fontId="1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0" borderId="0" xfId="0" applyFont="1"/>
    <xf numFmtId="0" fontId="1" fillId="3" borderId="1" xfId="0" applyFont="1" applyFill="1" applyBorder="1" applyAlignment="1">
      <alignment horizontal="left" vertical="center"/>
    </xf>
    <xf numFmtId="9" fontId="3" fillId="3" borderId="1" xfId="1" applyFont="1" applyFill="1" applyBorder="1"/>
    <xf numFmtId="9" fontId="5" fillId="5" borderId="1" xfId="1" applyNumberFormat="1" applyFont="1" applyFill="1" applyBorder="1"/>
    <xf numFmtId="3" fontId="0" fillId="0" borderId="0" xfId="0" applyNumberFormat="1"/>
    <xf numFmtId="0" fontId="9" fillId="0" borderId="0" xfId="0" applyFont="1"/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12" fillId="11" borderId="4" xfId="0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right" vertical="center" wrapText="1"/>
    </xf>
    <xf numFmtId="0" fontId="0" fillId="11" borderId="0" xfId="0" applyFill="1"/>
    <xf numFmtId="0" fontId="0" fillId="14" borderId="13" xfId="3" applyFont="1"/>
    <xf numFmtId="0" fontId="11" fillId="13" borderId="0" xfId="2"/>
    <xf numFmtId="0" fontId="7" fillId="11" borderId="4" xfId="0" applyFont="1" applyFill="1" applyBorder="1"/>
    <xf numFmtId="0" fontId="11" fillId="13" borderId="0" xfId="2" applyAlignment="1">
      <alignment horizontal="center" vertical="center" wrapText="1"/>
    </xf>
    <xf numFmtId="14" fontId="0" fillId="0" borderId="0" xfId="0" applyNumberFormat="1"/>
    <xf numFmtId="0" fontId="10" fillId="0" borderId="0" xfId="0" applyFont="1" applyBorder="1" applyAlignment="1">
      <alignment vertical="center" wrapText="1"/>
    </xf>
    <xf numFmtId="0" fontId="1" fillId="8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2" fontId="0" fillId="11" borderId="0" xfId="0" applyNumberFormat="1" applyFill="1"/>
    <xf numFmtId="0" fontId="0" fillId="0" borderId="0" xfId="0" applyAlignment="1">
      <alignment horizontal="left"/>
    </xf>
    <xf numFmtId="0" fontId="8" fillId="10" borderId="4" xfId="0" applyFont="1" applyFill="1" applyBorder="1" applyAlignment="1">
      <alignment horizontal="right" wrapText="1"/>
    </xf>
    <xf numFmtId="10" fontId="8" fillId="10" borderId="17" xfId="0" applyNumberFormat="1" applyFont="1" applyFill="1" applyBorder="1" applyAlignment="1">
      <alignment horizontal="right" wrapText="1"/>
    </xf>
    <xf numFmtId="0" fontId="0" fillId="0" borderId="4" xfId="0" applyFont="1" applyFill="1" applyBorder="1" applyAlignment="1">
      <alignment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left" wrapText="1"/>
    </xf>
    <xf numFmtId="0" fontId="7" fillId="7" borderId="10" xfId="0" applyNumberFormat="1" applyFont="1" applyFill="1" applyBorder="1" applyAlignment="1">
      <alignment wrapText="1"/>
    </xf>
    <xf numFmtId="0" fontId="19" fillId="0" borderId="0" xfId="0" applyFont="1" applyFill="1"/>
    <xf numFmtId="0" fontId="10" fillId="0" borderId="0" xfId="0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10" fontId="1" fillId="6" borderId="11" xfId="0" applyNumberFormat="1" applyFont="1" applyFill="1" applyBorder="1" applyAlignment="1">
      <alignment horizontal="right" vertical="center" wrapText="1"/>
    </xf>
    <xf numFmtId="0" fontId="0" fillId="0" borderId="8" xfId="0" applyFont="1" applyBorder="1" applyAlignment="1">
      <alignment vertical="center" wrapText="1"/>
    </xf>
    <xf numFmtId="0" fontId="0" fillId="0" borderId="4" xfId="0" applyFont="1" applyBorder="1" applyAlignment="1">
      <alignment horizontal="right" vertical="center" wrapText="1"/>
    </xf>
    <xf numFmtId="0" fontId="3" fillId="21" borderId="12" xfId="0" applyFont="1" applyFill="1" applyBorder="1" applyAlignment="1">
      <alignment horizontal="center" vertical="center" wrapText="1"/>
    </xf>
    <xf numFmtId="0" fontId="3" fillId="21" borderId="16" xfId="0" applyFont="1" applyFill="1" applyBorder="1" applyAlignment="1">
      <alignment horizontal="center" vertical="center" wrapText="1"/>
    </xf>
    <xf numFmtId="0" fontId="3" fillId="21" borderId="2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3" fillId="21" borderId="9" xfId="0" applyFont="1" applyFill="1" applyBorder="1" applyAlignment="1">
      <alignment vertical="center" wrapText="1"/>
    </xf>
    <xf numFmtId="0" fontId="14" fillId="16" borderId="4" xfId="0" applyFont="1" applyFill="1" applyBorder="1" applyAlignment="1">
      <alignment horizontal="justify" vertical="center" wrapText="1"/>
    </xf>
    <xf numFmtId="0" fontId="14" fillId="16" borderId="4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justify" vertical="center" wrapText="1"/>
    </xf>
    <xf numFmtId="0" fontId="14" fillId="5" borderId="4" xfId="0" applyFont="1" applyFill="1" applyBorder="1" applyAlignment="1">
      <alignment horizontal="center" vertical="center" wrapText="1"/>
    </xf>
    <xf numFmtId="2" fontId="0" fillId="0" borderId="0" xfId="0" applyNumberFormat="1"/>
    <xf numFmtId="2" fontId="10" fillId="0" borderId="0" xfId="0" applyNumberFormat="1" applyFont="1" applyAlignment="1">
      <alignment horizontal="right" vertical="center" wrapText="1"/>
    </xf>
    <xf numFmtId="0" fontId="6" fillId="0" borderId="4" xfId="0" applyFont="1" applyFill="1" applyBorder="1" applyAlignment="1">
      <alignment vertical="center"/>
    </xf>
    <xf numFmtId="0" fontId="7" fillId="9" borderId="4" xfId="0" applyFont="1" applyFill="1" applyBorder="1"/>
    <xf numFmtId="0" fontId="16" fillId="17" borderId="4" xfId="0" applyFont="1" applyFill="1" applyBorder="1" applyAlignment="1">
      <alignment vertical="center" wrapText="1"/>
    </xf>
    <xf numFmtId="0" fontId="16" fillId="17" borderId="4" xfId="0" applyFont="1" applyFill="1" applyBorder="1" applyAlignment="1">
      <alignment horizontal="center" vertical="center" wrapText="1"/>
    </xf>
    <xf numFmtId="0" fontId="16" fillId="18" borderId="4" xfId="0" applyFont="1" applyFill="1" applyBorder="1" applyAlignment="1">
      <alignment vertical="center" wrapText="1"/>
    </xf>
    <xf numFmtId="0" fontId="16" fillId="18" borderId="4" xfId="0" applyFont="1" applyFill="1" applyBorder="1" applyAlignment="1">
      <alignment horizontal="center" vertical="center" wrapText="1"/>
    </xf>
    <xf numFmtId="0" fontId="17" fillId="17" borderId="4" xfId="0" applyFont="1" applyFill="1" applyBorder="1" applyAlignment="1">
      <alignment vertical="center" wrapText="1"/>
    </xf>
    <xf numFmtId="0" fontId="17" fillId="17" borderId="4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vertical="center"/>
    </xf>
    <xf numFmtId="0" fontId="5" fillId="5" borderId="21" xfId="0" applyFont="1" applyFill="1" applyBorder="1" applyAlignment="1">
      <alignment vertical="center"/>
    </xf>
    <xf numFmtId="0" fontId="21" fillId="0" borderId="0" xfId="0" applyFont="1"/>
    <xf numFmtId="164" fontId="0" fillId="0" borderId="17" xfId="0" applyNumberFormat="1" applyFont="1" applyBorder="1" applyAlignment="1">
      <alignment horizontal="right" vertical="center" wrapText="1"/>
    </xf>
    <xf numFmtId="164" fontId="3" fillId="21" borderId="11" xfId="0" applyNumberFormat="1" applyFont="1" applyFill="1" applyBorder="1" applyAlignment="1">
      <alignment horizontal="right" vertical="center" wrapText="1"/>
    </xf>
    <xf numFmtId="164" fontId="0" fillId="0" borderId="4" xfId="1" applyNumberFormat="1" applyFont="1" applyBorder="1"/>
    <xf numFmtId="0" fontId="0" fillId="2" borderId="8" xfId="0" applyFill="1" applyBorder="1" applyAlignment="1">
      <alignment horizontal="center" vertical="center" wrapText="1"/>
    </xf>
    <xf numFmtId="9" fontId="0" fillId="0" borderId="17" xfId="1" applyFont="1" applyFill="1" applyBorder="1"/>
    <xf numFmtId="0" fontId="0" fillId="2" borderId="9" xfId="0" applyFill="1" applyBorder="1" applyAlignment="1">
      <alignment horizontal="center" vertical="center" wrapText="1"/>
    </xf>
    <xf numFmtId="164" fontId="0" fillId="0" borderId="10" xfId="1" applyNumberFormat="1" applyFont="1" applyBorder="1"/>
    <xf numFmtId="9" fontId="0" fillId="0" borderId="11" xfId="1" applyFont="1" applyFill="1" applyBorder="1"/>
    <xf numFmtId="0" fontId="5" fillId="5" borderId="1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3" fillId="23" borderId="10" xfId="0" applyFont="1" applyFill="1" applyBorder="1" applyAlignment="1">
      <alignment horizontal="right" vertical="center" wrapText="1"/>
    </xf>
    <xf numFmtId="0" fontId="1" fillId="4" borderId="23" xfId="0" applyFont="1" applyFill="1" applyBorder="1" applyAlignment="1">
      <alignment horizontal="center" vertical="center"/>
    </xf>
    <xf numFmtId="14" fontId="3" fillId="23" borderId="4" xfId="0" applyNumberFormat="1" applyFont="1" applyFill="1" applyBorder="1" applyAlignment="1">
      <alignment horizontal="center"/>
    </xf>
    <xf numFmtId="9" fontId="0" fillId="0" borderId="0" xfId="1" applyFont="1" applyFill="1"/>
    <xf numFmtId="0" fontId="22" fillId="0" borderId="0" xfId="0" applyFont="1"/>
    <xf numFmtId="0" fontId="12" fillId="15" borderId="4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left"/>
    </xf>
    <xf numFmtId="0" fontId="13" fillId="5" borderId="4" xfId="0" applyFont="1" applyFill="1" applyBorder="1" applyAlignment="1">
      <alignment horizontal="center"/>
    </xf>
    <xf numFmtId="164" fontId="13" fillId="5" borderId="4" xfId="1" applyNumberFormat="1" applyFont="1" applyFill="1" applyBorder="1" applyAlignment="1">
      <alignment horizontal="center"/>
    </xf>
    <xf numFmtId="0" fontId="12" fillId="11" borderId="4" xfId="0" applyFont="1" applyFill="1" applyBorder="1"/>
    <xf numFmtId="10" fontId="12" fillId="11" borderId="4" xfId="0" applyNumberFormat="1" applyFont="1" applyFill="1" applyBorder="1" applyAlignment="1">
      <alignment horizontal="center"/>
    </xf>
    <xf numFmtId="0" fontId="12" fillId="12" borderId="4" xfId="0" applyFont="1" applyFill="1" applyBorder="1"/>
    <xf numFmtId="0" fontId="12" fillId="12" borderId="4" xfId="0" applyFont="1" applyFill="1" applyBorder="1" applyAlignment="1">
      <alignment horizontal="center"/>
    </xf>
    <xf numFmtId="10" fontId="12" fillId="12" borderId="4" xfId="0" applyNumberFormat="1" applyFont="1" applyFill="1" applyBorder="1" applyAlignment="1">
      <alignment horizontal="center"/>
    </xf>
    <xf numFmtId="164" fontId="0" fillId="0" borderId="0" xfId="0" applyNumberFormat="1" applyFill="1"/>
    <xf numFmtId="0" fontId="23" fillId="0" borderId="0" xfId="0" applyFont="1"/>
    <xf numFmtId="164" fontId="23" fillId="0" borderId="0" xfId="0" applyNumberFormat="1" applyFont="1" applyFill="1"/>
    <xf numFmtId="164" fontId="4" fillId="0" borderId="0" xfId="0" applyNumberFormat="1" applyFont="1" applyFill="1"/>
    <xf numFmtId="164" fontId="0" fillId="0" borderId="4" xfId="1" applyNumberFormat="1" applyFont="1" applyFill="1" applyBorder="1"/>
    <xf numFmtId="0" fontId="22" fillId="0" borderId="4" xfId="0" applyFont="1" applyBorder="1"/>
    <xf numFmtId="0" fontId="12" fillId="24" borderId="4" xfId="0" applyFont="1" applyFill="1" applyBorder="1" applyAlignment="1">
      <alignment horizontal="center"/>
    </xf>
    <xf numFmtId="14" fontId="12" fillId="24" borderId="4" xfId="0" applyNumberFormat="1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4" xfId="0" applyFont="1" applyFill="1" applyBorder="1" applyAlignment="1"/>
    <xf numFmtId="0" fontId="1" fillId="4" borderId="4" xfId="0" applyFont="1" applyFill="1" applyBorder="1" applyAlignment="1">
      <alignment horizontal="center" vertical="center" wrapText="1"/>
    </xf>
    <xf numFmtId="164" fontId="3" fillId="0" borderId="4" xfId="1" applyNumberFormat="1" applyFont="1" applyFill="1" applyBorder="1"/>
    <xf numFmtId="0" fontId="3" fillId="18" borderId="4" xfId="0" applyFont="1" applyFill="1" applyBorder="1"/>
    <xf numFmtId="164" fontId="3" fillId="18" borderId="4" xfId="1" applyNumberFormat="1" applyFont="1" applyFill="1" applyBorder="1"/>
    <xf numFmtId="0" fontId="3" fillId="25" borderId="4" xfId="0" applyFont="1" applyFill="1" applyBorder="1"/>
    <xf numFmtId="164" fontId="3" fillId="25" borderId="4" xfId="1" applyNumberFormat="1" applyFont="1" applyFill="1" applyBorder="1"/>
    <xf numFmtId="0" fontId="18" fillId="19" borderId="4" xfId="0" applyFont="1" applyFill="1" applyBorder="1" applyAlignment="1">
      <alignment vertical="center" wrapText="1"/>
    </xf>
    <xf numFmtId="0" fontId="17" fillId="19" borderId="4" xfId="0" applyFont="1" applyFill="1" applyBorder="1" applyAlignment="1">
      <alignment horizontal="right" vertical="center" wrapText="1"/>
    </xf>
    <xf numFmtId="0" fontId="18" fillId="20" borderId="4" xfId="0" applyFont="1" applyFill="1" applyBorder="1" applyAlignment="1">
      <alignment vertical="center" wrapText="1"/>
    </xf>
    <xf numFmtId="0" fontId="17" fillId="20" borderId="4" xfId="0" applyFont="1" applyFill="1" applyBorder="1" applyAlignment="1">
      <alignment horizontal="right" vertical="center" wrapText="1"/>
    </xf>
    <xf numFmtId="0" fontId="24" fillId="0" borderId="0" xfId="0" applyFont="1"/>
    <xf numFmtId="0" fontId="3" fillId="0" borderId="0" xfId="0" applyFont="1"/>
    <xf numFmtId="9" fontId="3" fillId="21" borderId="20" xfId="1" applyFont="1" applyFill="1" applyBorder="1" applyAlignment="1">
      <alignment horizontal="right" vertical="center"/>
    </xf>
    <xf numFmtId="9" fontId="3" fillId="21" borderId="22" xfId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 wrapText="1"/>
    </xf>
    <xf numFmtId="9" fontId="0" fillId="11" borderId="0" xfId="0" applyNumberFormat="1" applyFill="1"/>
    <xf numFmtId="10" fontId="0" fillId="0" borderId="5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6" fillId="0" borderId="4" xfId="0" applyFont="1" applyFill="1" applyBorder="1" applyAlignment="1">
      <alignment horizontal="center"/>
    </xf>
    <xf numFmtId="0" fontId="6" fillId="5" borderId="4" xfId="0" applyFont="1" applyFill="1" applyBorder="1"/>
    <xf numFmtId="49" fontId="6" fillId="0" borderId="4" xfId="0" applyNumberFormat="1" applyFont="1" applyFill="1" applyBorder="1" applyAlignment="1">
      <alignment horizontal="center"/>
    </xf>
    <xf numFmtId="0" fontId="7" fillId="12" borderId="4" xfId="0" applyFont="1" applyFill="1" applyBorder="1"/>
    <xf numFmtId="0" fontId="7" fillId="26" borderId="4" xfId="0" applyFont="1" applyFill="1" applyBorder="1"/>
    <xf numFmtId="0" fontId="8" fillId="27" borderId="4" xfId="0" applyFont="1" applyFill="1" applyBorder="1" applyAlignment="1">
      <alignment horizontal="right" wrapText="1"/>
    </xf>
    <xf numFmtId="0" fontId="8" fillId="27" borderId="8" xfId="0" applyFont="1" applyFill="1" applyBorder="1" applyAlignment="1">
      <alignment horizontal="left"/>
    </xf>
    <xf numFmtId="0" fontId="8" fillId="27" borderId="32" xfId="0" applyFont="1" applyFill="1" applyBorder="1" applyAlignment="1">
      <alignment horizontal="left"/>
    </xf>
    <xf numFmtId="0" fontId="0" fillId="0" borderId="30" xfId="0" applyFont="1" applyBorder="1" applyAlignment="1">
      <alignment horizontal="right" vertical="center" wrapText="1"/>
    </xf>
    <xf numFmtId="0" fontId="0" fillId="0" borderId="31" xfId="0" applyFont="1" applyBorder="1" applyAlignment="1">
      <alignment horizontal="right" vertical="center" wrapText="1"/>
    </xf>
    <xf numFmtId="0" fontId="0" fillId="0" borderId="27" xfId="0" applyFont="1" applyBorder="1" applyAlignment="1">
      <alignment horizontal="right" vertical="center" wrapText="1"/>
    </xf>
    <xf numFmtId="0" fontId="0" fillId="4" borderId="14" xfId="0" applyFont="1" applyFill="1" applyBorder="1" applyAlignment="1">
      <alignment horizontal="right" vertical="center" wrapText="1"/>
    </xf>
    <xf numFmtId="0" fontId="0" fillId="4" borderId="25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vertical="center" wrapText="1"/>
    </xf>
    <xf numFmtId="0" fontId="5" fillId="5" borderId="4" xfId="0" applyFont="1" applyFill="1" applyBorder="1"/>
    <xf numFmtId="0" fontId="10" fillId="0" borderId="0" xfId="0" applyFont="1" applyAlignment="1">
      <alignment horizontal="left" vertical="center" wrapText="1"/>
    </xf>
    <xf numFmtId="10" fontId="10" fillId="0" borderId="0" xfId="0" applyNumberFormat="1" applyFont="1" applyAlignment="1">
      <alignment vertical="center" wrapText="1"/>
    </xf>
    <xf numFmtId="0" fontId="0" fillId="29" borderId="5" xfId="0" applyFont="1" applyFill="1" applyBorder="1" applyAlignment="1">
      <alignment vertical="center"/>
    </xf>
    <xf numFmtId="10" fontId="0" fillId="29" borderId="5" xfId="0" applyNumberFormat="1" applyFont="1" applyFill="1" applyBorder="1" applyAlignment="1">
      <alignment horizontal="right" vertical="center"/>
    </xf>
    <xf numFmtId="0" fontId="6" fillId="29" borderId="5" xfId="0" applyFont="1" applyFill="1" applyBorder="1" applyAlignment="1"/>
    <xf numFmtId="0" fontId="0" fillId="29" borderId="4" xfId="0" applyFont="1" applyFill="1" applyBorder="1" applyAlignment="1">
      <alignment vertical="center"/>
    </xf>
    <xf numFmtId="0" fontId="26" fillId="5" borderId="4" xfId="0" applyFont="1" applyFill="1" applyBorder="1"/>
    <xf numFmtId="10" fontId="26" fillId="5" borderId="4" xfId="0" applyNumberFormat="1" applyFont="1" applyFill="1" applyBorder="1"/>
    <xf numFmtId="0" fontId="5" fillId="5" borderId="8" xfId="0" applyFont="1" applyFill="1" applyBorder="1" applyAlignment="1">
      <alignment vertical="center"/>
    </xf>
    <xf numFmtId="0" fontId="5" fillId="5" borderId="4" xfId="0" applyFont="1" applyFill="1" applyBorder="1" applyAlignment="1">
      <alignment vertical="center"/>
    </xf>
    <xf numFmtId="10" fontId="5" fillId="5" borderId="17" xfId="0" applyNumberFormat="1" applyFont="1" applyFill="1" applyBorder="1" applyAlignment="1">
      <alignment vertical="center"/>
    </xf>
    <xf numFmtId="0" fontId="5" fillId="30" borderId="8" xfId="0" applyFont="1" applyFill="1" applyBorder="1" applyAlignment="1">
      <alignment vertical="center"/>
    </xf>
    <xf numFmtId="0" fontId="5" fillId="30" borderId="4" xfId="0" applyFont="1" applyFill="1" applyBorder="1" applyAlignment="1">
      <alignment vertical="center"/>
    </xf>
    <xf numFmtId="10" fontId="5" fillId="30" borderId="17" xfId="0" applyNumberFormat="1" applyFont="1" applyFill="1" applyBorder="1" applyAlignment="1">
      <alignment vertical="center"/>
    </xf>
    <xf numFmtId="0" fontId="7" fillId="28" borderId="8" xfId="0" applyFont="1" applyFill="1" applyBorder="1" applyAlignment="1">
      <alignment vertical="center"/>
    </xf>
    <xf numFmtId="0" fontId="3" fillId="28" borderId="4" xfId="0" applyFont="1" applyFill="1" applyBorder="1" applyAlignment="1">
      <alignment vertical="center"/>
    </xf>
    <xf numFmtId="10" fontId="7" fillId="28" borderId="17" xfId="0" applyNumberFormat="1" applyFont="1" applyFill="1" applyBorder="1" applyAlignment="1">
      <alignment vertical="center"/>
    </xf>
    <xf numFmtId="0" fontId="7" fillId="31" borderId="8" xfId="0" applyFont="1" applyFill="1" applyBorder="1" applyAlignment="1">
      <alignment vertical="center"/>
    </xf>
    <xf numFmtId="0" fontId="3" fillId="31" borderId="4" xfId="0" applyFont="1" applyFill="1" applyBorder="1" applyAlignment="1">
      <alignment vertical="center"/>
    </xf>
    <xf numFmtId="10" fontId="7" fillId="31" borderId="17" xfId="0" applyNumberFormat="1" applyFont="1" applyFill="1" applyBorder="1" applyAlignment="1">
      <alignment vertical="center"/>
    </xf>
    <xf numFmtId="0" fontId="7" fillId="32" borderId="8" xfId="0" applyFont="1" applyFill="1" applyBorder="1" applyAlignment="1">
      <alignment vertical="center"/>
    </xf>
    <xf numFmtId="0" fontId="3" fillId="32" borderId="4" xfId="0" applyFont="1" applyFill="1" applyBorder="1" applyAlignment="1">
      <alignment vertical="center"/>
    </xf>
    <xf numFmtId="10" fontId="7" fillId="32" borderId="17" xfId="0" applyNumberFormat="1" applyFont="1" applyFill="1" applyBorder="1" applyAlignment="1">
      <alignment vertical="center"/>
    </xf>
    <xf numFmtId="0" fontId="3" fillId="33" borderId="8" xfId="0" applyFont="1" applyFill="1" applyBorder="1" applyAlignment="1">
      <alignment vertical="center"/>
    </xf>
    <xf numFmtId="0" fontId="3" fillId="33" borderId="4" xfId="0" applyFont="1" applyFill="1" applyBorder="1" applyAlignment="1">
      <alignment vertical="center"/>
    </xf>
    <xf numFmtId="10" fontId="5" fillId="5" borderId="22" xfId="0" applyNumberFormat="1" applyFont="1" applyFill="1" applyBorder="1" applyAlignment="1">
      <alignment vertical="center"/>
    </xf>
    <xf numFmtId="10" fontId="0" fillId="0" borderId="4" xfId="0" applyNumberFormat="1" applyFont="1" applyFill="1" applyBorder="1" applyAlignment="1">
      <alignment horizontal="right" vertical="center"/>
    </xf>
    <xf numFmtId="0" fontId="0" fillId="0" borderId="4" xfId="0" applyBorder="1"/>
    <xf numFmtId="10" fontId="6" fillId="26" borderId="4" xfId="0" applyNumberFormat="1" applyFont="1" applyFill="1" applyBorder="1"/>
    <xf numFmtId="0" fontId="10" fillId="34" borderId="0" xfId="0" applyFont="1" applyFill="1" applyAlignment="1">
      <alignment horizontal="right" vertical="center" wrapText="1"/>
    </xf>
    <xf numFmtId="0" fontId="0" fillId="8" borderId="4" xfId="0" applyFont="1" applyFill="1" applyBorder="1" applyAlignment="1">
      <alignment vertical="center"/>
    </xf>
    <xf numFmtId="10" fontId="0" fillId="8" borderId="5" xfId="0" applyNumberFormat="1" applyFont="1" applyFill="1" applyBorder="1" applyAlignment="1">
      <alignment horizontal="right" vertical="center"/>
    </xf>
    <xf numFmtId="0" fontId="6" fillId="8" borderId="4" xfId="0" applyFont="1" applyFill="1" applyBorder="1" applyAlignment="1"/>
    <xf numFmtId="0" fontId="0" fillId="8" borderId="5" xfId="0" applyFont="1" applyFill="1" applyBorder="1" applyAlignment="1">
      <alignment vertical="center"/>
    </xf>
    <xf numFmtId="0" fontId="6" fillId="8" borderId="5" xfId="0" applyFont="1" applyFill="1" applyBorder="1" applyAlignment="1"/>
    <xf numFmtId="0" fontId="0" fillId="0" borderId="0" xfId="0" applyAlignment="1"/>
    <xf numFmtId="10" fontId="7" fillId="11" borderId="4" xfId="0" applyNumberFormat="1" applyFont="1" applyFill="1" applyBorder="1"/>
    <xf numFmtId="10" fontId="7" fillId="9" borderId="4" xfId="0" applyNumberFormat="1" applyFont="1" applyFill="1" applyBorder="1"/>
    <xf numFmtId="10" fontId="7" fillId="12" borderId="4" xfId="0" applyNumberFormat="1" applyFont="1" applyFill="1" applyBorder="1"/>
    <xf numFmtId="0" fontId="3" fillId="8" borderId="4" xfId="0" applyFont="1" applyFill="1" applyBorder="1"/>
    <xf numFmtId="10" fontId="6" fillId="8" borderId="4" xfId="0" applyNumberFormat="1" applyFont="1" applyFill="1" applyBorder="1"/>
    <xf numFmtId="0" fontId="5" fillId="35" borderId="8" xfId="0" applyFont="1" applyFill="1" applyBorder="1" applyAlignment="1">
      <alignment vertical="center"/>
    </xf>
    <xf numFmtId="0" fontId="5" fillId="35" borderId="4" xfId="0" applyFont="1" applyFill="1" applyBorder="1" applyAlignment="1">
      <alignment vertical="center"/>
    </xf>
    <xf numFmtId="10" fontId="5" fillId="35" borderId="17" xfId="0" applyNumberFormat="1" applyFont="1" applyFill="1" applyBorder="1" applyAlignment="1">
      <alignment vertical="center"/>
    </xf>
    <xf numFmtId="0" fontId="7" fillId="36" borderId="8" xfId="0" applyFont="1" applyFill="1" applyBorder="1" applyAlignment="1">
      <alignment vertical="center"/>
    </xf>
    <xf numFmtId="0" fontId="3" fillId="36" borderId="4" xfId="0" applyFont="1" applyFill="1" applyBorder="1" applyAlignment="1">
      <alignment vertical="center"/>
    </xf>
    <xf numFmtId="10" fontId="7" fillId="36" borderId="17" xfId="0" applyNumberFormat="1" applyFont="1" applyFill="1" applyBorder="1" applyAlignment="1">
      <alignment vertical="center"/>
    </xf>
    <xf numFmtId="0" fontId="7" fillId="37" borderId="8" xfId="0" applyFont="1" applyFill="1" applyBorder="1" applyAlignment="1">
      <alignment vertical="center"/>
    </xf>
    <xf numFmtId="0" fontId="3" fillId="37" borderId="4" xfId="0" applyFont="1" applyFill="1" applyBorder="1" applyAlignment="1">
      <alignment vertical="center"/>
    </xf>
    <xf numFmtId="10" fontId="7" fillId="37" borderId="17" xfId="0" applyNumberFormat="1" applyFont="1" applyFill="1" applyBorder="1" applyAlignment="1">
      <alignment vertical="center"/>
    </xf>
    <xf numFmtId="10" fontId="3" fillId="33" borderId="17" xfId="0" applyNumberFormat="1" applyFont="1" applyFill="1" applyBorder="1" applyAlignment="1">
      <alignment vertical="center"/>
    </xf>
    <xf numFmtId="0" fontId="20" fillId="22" borderId="29" xfId="0" applyFont="1" applyFill="1" applyBorder="1" applyAlignment="1">
      <alignment horizontal="center" vertical="center"/>
    </xf>
    <xf numFmtId="0" fontId="20" fillId="22" borderId="26" xfId="0" applyFont="1" applyFill="1" applyBorder="1" applyAlignment="1">
      <alignment horizontal="center" vertical="center"/>
    </xf>
    <xf numFmtId="0" fontId="20" fillId="22" borderId="27" xfId="0" applyFont="1" applyFill="1" applyBorder="1" applyAlignment="1">
      <alignment horizontal="center"/>
    </xf>
    <xf numFmtId="0" fontId="20" fillId="22" borderId="28" xfId="0" applyFont="1" applyFill="1" applyBorder="1" applyAlignment="1">
      <alignment horizontal="center"/>
    </xf>
    <xf numFmtId="165" fontId="1" fillId="0" borderId="7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1" fillId="13" borderId="0" xfId="2" applyBorder="1" applyAlignment="1">
      <alignment horizontal="center" vertical="center" wrapText="1"/>
    </xf>
    <xf numFmtId="0" fontId="11" fillId="13" borderId="6" xfId="2" applyBorder="1" applyAlignment="1">
      <alignment horizontal="center" vertical="center" wrapText="1"/>
    </xf>
    <xf numFmtId="0" fontId="3" fillId="29" borderId="5" xfId="0" applyFont="1" applyFill="1" applyBorder="1" applyAlignment="1">
      <alignment vertical="center"/>
    </xf>
  </cellXfs>
  <cellStyles count="4">
    <cellStyle name="Incorrecto" xfId="2" builtinId="27"/>
    <cellStyle name="Normal" xfId="0" builtinId="0"/>
    <cellStyle name="Notas" xfId="3" builtinId="10"/>
    <cellStyle name="Porcentual" xfId="1" builtinId="5"/>
  </cellStyles>
  <dxfs count="2">
    <dxf>
      <font>
        <strike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E9AB"/>
      <color rgb="FFFEE2DA"/>
      <color rgb="FFFF9797"/>
      <color rgb="FFFF7C80"/>
      <color rgb="FFFEC2B8"/>
      <color rgb="FFFF0000"/>
      <color rgb="FF002060"/>
      <color rgb="FFE2EFDA"/>
      <color rgb="FFC7DDF1"/>
      <color rgb="FFFFD8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103"/>
  <sheetViews>
    <sheetView tabSelected="1" zoomScale="99" zoomScaleNormal="99" workbookViewId="0">
      <selection activeCell="F120" sqref="F120"/>
    </sheetView>
  </sheetViews>
  <sheetFormatPr baseColWidth="10" defaultColWidth="9.140625" defaultRowHeight="15"/>
  <cols>
    <col min="1" max="1" width="2" customWidth="1"/>
    <col min="2" max="2" width="32.7109375" customWidth="1"/>
    <col min="3" max="5" width="15.7109375" customWidth="1"/>
    <col min="6" max="7" width="17.140625" customWidth="1"/>
    <col min="8" max="8" width="7.140625" customWidth="1"/>
    <col min="9" max="9" width="31.28515625" customWidth="1"/>
    <col min="10" max="11" width="14.140625" customWidth="1"/>
    <col min="12" max="12" width="3.140625" customWidth="1"/>
    <col min="13" max="13" width="12.7109375" customWidth="1"/>
    <col min="14" max="14" width="11.5703125" customWidth="1"/>
    <col min="15" max="15" width="21.28515625" style="28" customWidth="1"/>
    <col min="16" max="16" width="38" customWidth="1"/>
    <col min="17" max="17" width="12.7109375" customWidth="1"/>
    <col min="18" max="18" width="30.85546875" customWidth="1"/>
  </cols>
  <sheetData>
    <row r="1" spans="2:16" ht="15" customHeight="1" thickBot="1">
      <c r="B1" s="7" t="s">
        <v>218</v>
      </c>
      <c r="I1" s="194" t="s">
        <v>62</v>
      </c>
      <c r="J1" s="195"/>
      <c r="M1" s="15"/>
    </row>
    <row r="2" spans="2:16" ht="15" customHeight="1">
      <c r="B2" s="79" t="s">
        <v>0</v>
      </c>
      <c r="C2" s="80" t="s">
        <v>1</v>
      </c>
      <c r="D2" s="80" t="s">
        <v>2</v>
      </c>
      <c r="E2" s="80" t="s">
        <v>3</v>
      </c>
      <c r="F2" s="80" t="s">
        <v>18</v>
      </c>
      <c r="G2" s="84" t="s">
        <v>19</v>
      </c>
      <c r="I2" s="192" t="s">
        <v>63</v>
      </c>
      <c r="J2" s="193"/>
      <c r="M2" s="15"/>
    </row>
    <row r="3" spans="2:16" ht="15" customHeight="1">
      <c r="B3" s="73" t="s">
        <v>4</v>
      </c>
      <c r="C3" s="47">
        <v>2</v>
      </c>
      <c r="D3" s="47">
        <v>0</v>
      </c>
      <c r="E3" s="133">
        <v>2</v>
      </c>
      <c r="F3" s="72">
        <f>E3/$E$12</f>
        <v>8.0971659919028341E-3</v>
      </c>
      <c r="G3" s="74">
        <f>F3</f>
        <v>8.0971659919028341E-3</v>
      </c>
      <c r="I3" s="85">
        <v>44244</v>
      </c>
      <c r="J3" s="30"/>
      <c r="M3" s="15"/>
      <c r="P3" s="30"/>
    </row>
    <row r="4" spans="2:16" ht="15" customHeight="1" thickBot="1">
      <c r="B4" s="73" t="s">
        <v>5</v>
      </c>
      <c r="C4" s="47">
        <v>18</v>
      </c>
      <c r="D4" s="47">
        <v>17</v>
      </c>
      <c r="E4" s="133">
        <v>35</v>
      </c>
      <c r="F4" s="72">
        <f t="shared" ref="F4:F11" si="0">E4/$E$12</f>
        <v>0.1417004048582996</v>
      </c>
      <c r="G4" s="74">
        <f>G3+F4</f>
        <v>0.14979757085020243</v>
      </c>
      <c r="M4" s="15"/>
      <c r="P4" s="30"/>
    </row>
    <row r="5" spans="2:16" ht="15" customHeight="1">
      <c r="B5" s="73" t="s">
        <v>6</v>
      </c>
      <c r="C5" s="47">
        <v>12</v>
      </c>
      <c r="D5" s="47">
        <v>16</v>
      </c>
      <c r="E5" s="133">
        <v>28</v>
      </c>
      <c r="F5" s="72">
        <f t="shared" si="0"/>
        <v>0.11336032388663968</v>
      </c>
      <c r="G5" s="74">
        <f>G4+F5</f>
        <v>0.26315789473684209</v>
      </c>
      <c r="H5" s="14"/>
      <c r="I5" s="34" t="s">
        <v>66</v>
      </c>
      <c r="J5" s="35" t="s">
        <v>25</v>
      </c>
      <c r="K5" s="36" t="s">
        <v>26</v>
      </c>
      <c r="M5" s="15"/>
      <c r="N5" s="14"/>
      <c r="O5" s="14"/>
      <c r="P5" s="141"/>
    </row>
    <row r="6" spans="2:16" ht="15" customHeight="1">
      <c r="B6" s="73" t="s">
        <v>7</v>
      </c>
      <c r="C6" s="47">
        <v>14</v>
      </c>
      <c r="D6" s="47">
        <v>14</v>
      </c>
      <c r="E6" s="133">
        <v>28</v>
      </c>
      <c r="F6" s="72">
        <f t="shared" si="0"/>
        <v>0.11336032388663968</v>
      </c>
      <c r="G6" s="74">
        <f t="shared" ref="G6:G11" si="1">G5+F6</f>
        <v>0.37651821862348178</v>
      </c>
      <c r="H6" s="14"/>
      <c r="I6" s="149" t="s">
        <v>33</v>
      </c>
      <c r="J6" s="150">
        <v>81</v>
      </c>
      <c r="K6" s="151">
        <f>J6/$C$20</f>
        <v>0.3201581027667984</v>
      </c>
      <c r="M6" s="15"/>
      <c r="N6" s="14"/>
      <c r="O6" s="14"/>
      <c r="P6" s="141"/>
    </row>
    <row r="7" spans="2:16" ht="15" customHeight="1">
      <c r="B7" s="73" t="s">
        <v>8</v>
      </c>
      <c r="C7" s="47">
        <v>22</v>
      </c>
      <c r="D7" s="47">
        <v>19</v>
      </c>
      <c r="E7" s="133">
        <v>41</v>
      </c>
      <c r="F7" s="72">
        <f t="shared" si="0"/>
        <v>0.16599190283400811</v>
      </c>
      <c r="G7" s="74">
        <f t="shared" si="1"/>
        <v>0.54251012145748989</v>
      </c>
      <c r="H7" s="14"/>
      <c r="I7" s="182" t="s">
        <v>23</v>
      </c>
      <c r="J7" s="183">
        <v>67</v>
      </c>
      <c r="K7" s="184">
        <f t="shared" ref="K7:K14" si="2">J7/$C$20</f>
        <v>0.2648221343873518</v>
      </c>
      <c r="M7" s="15"/>
      <c r="N7" s="14"/>
      <c r="O7" s="14"/>
      <c r="P7" s="141"/>
    </row>
    <row r="8" spans="2:16" ht="15" customHeight="1">
      <c r="B8" s="73" t="s">
        <v>9</v>
      </c>
      <c r="C8" s="47">
        <v>20</v>
      </c>
      <c r="D8" s="47">
        <v>24</v>
      </c>
      <c r="E8" s="133">
        <v>44</v>
      </c>
      <c r="F8" s="72">
        <f t="shared" si="0"/>
        <v>0.17813765182186234</v>
      </c>
      <c r="G8" s="74">
        <f t="shared" si="1"/>
        <v>0.72064777327935226</v>
      </c>
      <c r="H8" s="14"/>
      <c r="I8" s="152" t="s">
        <v>13</v>
      </c>
      <c r="J8" s="153">
        <v>33</v>
      </c>
      <c r="K8" s="154">
        <f t="shared" si="2"/>
        <v>0.13043478260869565</v>
      </c>
      <c r="M8" s="15"/>
      <c r="N8" s="14"/>
      <c r="O8" s="14"/>
      <c r="P8" s="141"/>
    </row>
    <row r="9" spans="2:16" ht="15" customHeight="1">
      <c r="B9" s="73" t="s">
        <v>10</v>
      </c>
      <c r="C9" s="47">
        <v>20</v>
      </c>
      <c r="D9" s="47">
        <v>11</v>
      </c>
      <c r="E9" s="133">
        <v>31</v>
      </c>
      <c r="F9" s="72">
        <f t="shared" si="0"/>
        <v>0.12550607287449392</v>
      </c>
      <c r="G9" s="74">
        <f t="shared" si="1"/>
        <v>0.84615384615384615</v>
      </c>
      <c r="I9" s="185" t="s">
        <v>22</v>
      </c>
      <c r="J9" s="186">
        <v>29</v>
      </c>
      <c r="K9" s="187">
        <f t="shared" si="2"/>
        <v>0.11462450592885376</v>
      </c>
      <c r="M9" s="15"/>
      <c r="N9" s="14"/>
      <c r="O9" s="14"/>
      <c r="P9" s="141"/>
    </row>
    <row r="10" spans="2:16" ht="15" customHeight="1">
      <c r="B10" s="73" t="s">
        <v>11</v>
      </c>
      <c r="C10" s="47">
        <v>11</v>
      </c>
      <c r="D10" s="47">
        <v>10</v>
      </c>
      <c r="E10" s="133">
        <v>21</v>
      </c>
      <c r="F10" s="72">
        <f t="shared" si="0"/>
        <v>8.5020242914979755E-2</v>
      </c>
      <c r="G10" s="74">
        <f t="shared" si="1"/>
        <v>0.93117408906882593</v>
      </c>
      <c r="I10" s="155" t="s">
        <v>67</v>
      </c>
      <c r="J10" s="156">
        <v>17</v>
      </c>
      <c r="K10" s="157">
        <f t="shared" si="2"/>
        <v>6.7193675889328064E-2</v>
      </c>
      <c r="M10" s="15"/>
      <c r="N10" s="14"/>
      <c r="O10" s="14"/>
      <c r="P10" s="141"/>
    </row>
    <row r="11" spans="2:16" ht="15" customHeight="1" thickBot="1">
      <c r="B11" s="75" t="s">
        <v>72</v>
      </c>
      <c r="C11" s="134">
        <v>8</v>
      </c>
      <c r="D11" s="134">
        <v>9</v>
      </c>
      <c r="E11" s="135">
        <v>17</v>
      </c>
      <c r="F11" s="76">
        <f t="shared" si="0"/>
        <v>6.8825910931174086E-2</v>
      </c>
      <c r="G11" s="77">
        <f t="shared" si="1"/>
        <v>1</v>
      </c>
      <c r="I11" s="188" t="s">
        <v>78</v>
      </c>
      <c r="J11" s="189">
        <v>9</v>
      </c>
      <c r="K11" s="190">
        <f t="shared" si="2"/>
        <v>3.5573122529644272E-2</v>
      </c>
      <c r="M11" s="15"/>
      <c r="N11" s="14"/>
      <c r="O11" s="14"/>
      <c r="P11" s="141"/>
    </row>
    <row r="12" spans="2:16" ht="15" customHeight="1" thickBot="1">
      <c r="B12" s="81" t="s">
        <v>43</v>
      </c>
      <c r="C12" s="136">
        <v>127</v>
      </c>
      <c r="D12" s="136">
        <v>120</v>
      </c>
      <c r="E12" s="137">
        <v>247</v>
      </c>
      <c r="F12" s="12"/>
      <c r="I12" s="158" t="s">
        <v>12</v>
      </c>
      <c r="J12" s="159">
        <v>6</v>
      </c>
      <c r="K12" s="160">
        <f>J12/$C$20</f>
        <v>2.3715415019762844E-2</v>
      </c>
      <c r="M12" s="15"/>
      <c r="N12" s="14"/>
      <c r="O12" s="14"/>
      <c r="P12" s="141"/>
    </row>
    <row r="13" spans="2:16" ht="15" customHeight="1" thickBot="1">
      <c r="B13" s="3"/>
      <c r="C13" s="119">
        <f>C12/E12</f>
        <v>0.51417004048582993</v>
      </c>
      <c r="D13" s="120">
        <f>D12/E12</f>
        <v>0.48582995951417002</v>
      </c>
      <c r="E13" s="4"/>
      <c r="G13" s="12"/>
      <c r="I13" s="161" t="s">
        <v>32</v>
      </c>
      <c r="J13" s="162">
        <v>1</v>
      </c>
      <c r="K13" s="163">
        <f t="shared" si="2"/>
        <v>3.952569169960474E-3</v>
      </c>
      <c r="M13" s="15"/>
      <c r="N13" s="14"/>
      <c r="O13" s="14"/>
      <c r="P13" s="141"/>
    </row>
    <row r="14" spans="2:16" ht="15" customHeight="1" thickBot="1">
      <c r="B14" s="8"/>
      <c r="E14" s="4"/>
      <c r="F14" s="12"/>
      <c r="I14" s="164" t="s">
        <v>35</v>
      </c>
      <c r="J14" s="165">
        <v>10</v>
      </c>
      <c r="K14" s="191">
        <f t="shared" si="2"/>
        <v>3.9525691699604744E-2</v>
      </c>
      <c r="O14" s="14"/>
      <c r="P14" s="141"/>
    </row>
    <row r="15" spans="2:16" ht="15" customHeight="1" thickBot="1">
      <c r="B15" s="48" t="s">
        <v>97</v>
      </c>
      <c r="C15" s="49" t="s">
        <v>49</v>
      </c>
      <c r="D15" s="50" t="s">
        <v>26</v>
      </c>
      <c r="E15" s="5"/>
      <c r="F15" s="12"/>
      <c r="I15" s="67" t="s">
        <v>24</v>
      </c>
      <c r="J15" s="68">
        <f>SUM(J6:J14)</f>
        <v>253</v>
      </c>
      <c r="K15" s="166"/>
      <c r="N15" s="14"/>
      <c r="O15" s="14"/>
      <c r="P15" s="141"/>
    </row>
    <row r="16" spans="2:16" ht="15" customHeight="1" thickBot="1">
      <c r="B16" s="46" t="s">
        <v>28</v>
      </c>
      <c r="C16" s="47">
        <v>194</v>
      </c>
      <c r="D16" s="70">
        <f>C16/C$20</f>
        <v>0.76679841897233203</v>
      </c>
      <c r="F16" s="200" t="s">
        <v>93</v>
      </c>
      <c r="G16" s="201"/>
      <c r="I16" s="30"/>
      <c r="N16" s="14"/>
      <c r="O16" s="14"/>
      <c r="P16" s="141"/>
    </row>
    <row r="17" spans="2:17" ht="15" customHeight="1" thickBot="1">
      <c r="B17" s="46" t="s">
        <v>30</v>
      </c>
      <c r="C17" s="47">
        <v>39</v>
      </c>
      <c r="D17" s="70">
        <f>C17/C$20</f>
        <v>0.1541501976284585</v>
      </c>
      <c r="F17" s="198">
        <v>3.1E-2</v>
      </c>
      <c r="G17" s="199"/>
      <c r="I17" s="82" t="s">
        <v>174</v>
      </c>
      <c r="J17" s="6"/>
      <c r="K17" s="6"/>
      <c r="N17" s="14"/>
      <c r="O17" s="14"/>
      <c r="P17" s="14"/>
      <c r="Q17" s="176"/>
    </row>
    <row r="18" spans="2:17" ht="15.6" customHeight="1" thickBot="1">
      <c r="B18" s="46" t="s">
        <v>29</v>
      </c>
      <c r="C18" s="47">
        <v>18</v>
      </c>
      <c r="D18" s="70">
        <f>C18/C$20</f>
        <v>7.1146245059288543E-2</v>
      </c>
      <c r="F18" s="200" t="s">
        <v>112</v>
      </c>
      <c r="G18" s="201"/>
      <c r="I18" s="37" t="s">
        <v>31</v>
      </c>
      <c r="J18" s="38" t="s">
        <v>25</v>
      </c>
      <c r="K18" s="39" t="s">
        <v>26</v>
      </c>
      <c r="M18" s="15"/>
      <c r="N18" s="14"/>
      <c r="O18" s="14"/>
      <c r="P18" s="176"/>
      <c r="Q18" s="176"/>
    </row>
    <row r="19" spans="2:17" ht="18.75" thickBot="1">
      <c r="B19" s="46" t="s">
        <v>154</v>
      </c>
      <c r="C19" s="47">
        <v>2</v>
      </c>
      <c r="D19" s="70">
        <f>C19/C$20</f>
        <v>7.9051383399209481E-3</v>
      </c>
      <c r="F19" s="196">
        <v>24.5</v>
      </c>
      <c r="G19" s="197"/>
      <c r="I19" s="131" t="s">
        <v>118</v>
      </c>
      <c r="J19" s="130">
        <v>145</v>
      </c>
      <c r="K19" s="32">
        <f>J19/C$20</f>
        <v>0.5731225296442688</v>
      </c>
      <c r="M19" s="15"/>
      <c r="N19" s="14"/>
      <c r="O19" s="14"/>
      <c r="P19" s="176"/>
      <c r="Q19" s="176"/>
    </row>
    <row r="20" spans="2:17" ht="18.75" thickBot="1">
      <c r="B20" s="52" t="s">
        <v>24</v>
      </c>
      <c r="C20" s="83">
        <f>SUM(C16:C19)</f>
        <v>253</v>
      </c>
      <c r="D20" s="71">
        <f>C20/C$20</f>
        <v>1</v>
      </c>
      <c r="F20" s="69" t="s">
        <v>103</v>
      </c>
      <c r="I20" s="131" t="s">
        <v>119</v>
      </c>
      <c r="J20" s="31">
        <v>18</v>
      </c>
      <c r="K20" s="32">
        <f t="shared" ref="K20:K32" si="3">J20/C$20</f>
        <v>7.1146245059288543E-2</v>
      </c>
      <c r="M20" s="15"/>
      <c r="N20" s="14"/>
      <c r="O20" s="14"/>
      <c r="P20" s="176"/>
      <c r="Q20" s="176"/>
    </row>
    <row r="21" spans="2:17" ht="18">
      <c r="I21" s="131" t="s">
        <v>122</v>
      </c>
      <c r="J21" s="31">
        <v>1</v>
      </c>
      <c r="K21" s="32">
        <f t="shared" si="3"/>
        <v>3.952569169960474E-3</v>
      </c>
      <c r="M21" s="15"/>
      <c r="N21" s="14"/>
      <c r="O21" s="14"/>
      <c r="P21" s="176"/>
      <c r="Q21" s="176"/>
    </row>
    <row r="22" spans="2:17" ht="18">
      <c r="I22" s="131" t="s">
        <v>121</v>
      </c>
      <c r="J22" s="31">
        <v>1</v>
      </c>
      <c r="K22" s="32">
        <f t="shared" si="3"/>
        <v>3.952569169960474E-3</v>
      </c>
      <c r="M22" s="15"/>
      <c r="N22" s="14"/>
      <c r="O22" s="14"/>
      <c r="P22" s="176"/>
      <c r="Q22" s="176"/>
    </row>
    <row r="23" spans="2:17" ht="18.75" thickBot="1">
      <c r="B23" s="8" t="s">
        <v>205</v>
      </c>
      <c r="I23" s="131" t="s">
        <v>123</v>
      </c>
      <c r="J23" s="31">
        <v>3</v>
      </c>
      <c r="K23" s="32">
        <f t="shared" si="3"/>
        <v>1.1857707509881422E-2</v>
      </c>
      <c r="M23" s="15"/>
      <c r="N23" s="14"/>
      <c r="O23" s="14"/>
      <c r="P23" s="14"/>
      <c r="Q23" s="176"/>
    </row>
    <row r="24" spans="2:17" ht="18.75" thickBot="1">
      <c r="B24" s="9" t="s">
        <v>17</v>
      </c>
      <c r="C24" s="2">
        <v>129</v>
      </c>
      <c r="D24" s="10">
        <f>C24/(C24+C25)</f>
        <v>0.51394422310756971</v>
      </c>
      <c r="I24" s="131" t="s">
        <v>198</v>
      </c>
      <c r="J24" s="31">
        <v>2</v>
      </c>
      <c r="K24" s="32">
        <f t="shared" si="3"/>
        <v>7.9051383399209481E-3</v>
      </c>
      <c r="M24" s="15"/>
      <c r="N24" s="14"/>
      <c r="O24" s="14"/>
      <c r="P24" s="14"/>
      <c r="Q24" s="14"/>
    </row>
    <row r="25" spans="2:17" ht="18.75" thickBot="1">
      <c r="B25" s="78" t="s">
        <v>16</v>
      </c>
      <c r="C25" s="1">
        <v>122</v>
      </c>
      <c r="D25" s="11">
        <f>C25/(C24+C25)</f>
        <v>0.48605577689243029</v>
      </c>
      <c r="I25" s="131" t="s">
        <v>85</v>
      </c>
      <c r="J25" s="31">
        <v>6</v>
      </c>
      <c r="K25" s="32">
        <f t="shared" si="3"/>
        <v>2.3715415019762844E-2</v>
      </c>
      <c r="M25" s="15"/>
      <c r="N25" s="14"/>
      <c r="O25" s="14"/>
      <c r="P25" s="14"/>
      <c r="Q25" s="14"/>
    </row>
    <row r="26" spans="2:17" ht="18">
      <c r="C26">
        <f>SUM(C24:C25)</f>
        <v>251</v>
      </c>
      <c r="I26" s="131" t="s">
        <v>179</v>
      </c>
      <c r="J26" s="31">
        <v>1</v>
      </c>
      <c r="K26" s="32">
        <f t="shared" si="3"/>
        <v>3.952569169960474E-3</v>
      </c>
      <c r="M26" s="15"/>
      <c r="N26" s="14"/>
      <c r="O26" s="14"/>
      <c r="P26" s="176"/>
      <c r="Q26" s="176"/>
    </row>
    <row r="27" spans="2:17" ht="18.75" thickBot="1">
      <c r="B27" s="8" t="s">
        <v>262</v>
      </c>
      <c r="I27" s="131" t="s">
        <v>202</v>
      </c>
      <c r="J27" s="31">
        <v>1</v>
      </c>
      <c r="K27" s="32">
        <f t="shared" si="3"/>
        <v>3.952569169960474E-3</v>
      </c>
      <c r="M27" s="15"/>
      <c r="N27" s="14"/>
      <c r="O27" s="14"/>
      <c r="P27" s="14"/>
      <c r="Q27" s="14"/>
    </row>
    <row r="28" spans="2:17" ht="18.75" thickBot="1">
      <c r="B28" s="27" t="s">
        <v>14</v>
      </c>
      <c r="C28" s="27" t="s">
        <v>15</v>
      </c>
      <c r="D28" s="27" t="s">
        <v>20</v>
      </c>
      <c r="E28" s="27" t="s">
        <v>21</v>
      </c>
      <c r="I28" s="132" t="s">
        <v>167</v>
      </c>
      <c r="J28" s="31">
        <v>0</v>
      </c>
      <c r="K28" s="32">
        <f t="shared" si="3"/>
        <v>0</v>
      </c>
      <c r="M28" s="15"/>
      <c r="N28" s="14"/>
      <c r="P28" s="14"/>
      <c r="Q28" s="14"/>
    </row>
    <row r="29" spans="2:17" ht="18">
      <c r="B29" s="143" t="s">
        <v>76</v>
      </c>
      <c r="C29" s="143">
        <v>14</v>
      </c>
      <c r="D29" s="144">
        <f t="shared" ref="D29:D60" si="4">C29/C$20</f>
        <v>5.533596837944664E-2</v>
      </c>
      <c r="E29" s="145">
        <v>1</v>
      </c>
      <c r="F29" s="146" t="s">
        <v>263</v>
      </c>
      <c r="I29" s="131" t="s">
        <v>98</v>
      </c>
      <c r="J29" s="31">
        <v>2</v>
      </c>
      <c r="K29" s="32">
        <f t="shared" si="3"/>
        <v>7.9051383399209481E-3</v>
      </c>
      <c r="M29" s="15"/>
      <c r="N29" s="138"/>
      <c r="O29" s="139"/>
      <c r="P29" s="14"/>
      <c r="Q29" s="176"/>
    </row>
    <row r="30" spans="2:17" ht="18">
      <c r="B30" s="143" t="s">
        <v>151</v>
      </c>
      <c r="C30" s="143">
        <v>11</v>
      </c>
      <c r="D30" s="144">
        <f t="shared" si="4"/>
        <v>4.3478260869565216E-2</v>
      </c>
      <c r="E30" s="145">
        <v>2</v>
      </c>
      <c r="F30" s="14"/>
      <c r="I30" s="131" t="s">
        <v>201</v>
      </c>
      <c r="J30" s="31">
        <v>1</v>
      </c>
      <c r="K30" s="32">
        <f t="shared" si="3"/>
        <v>3.952569169960474E-3</v>
      </c>
      <c r="M30" s="15"/>
      <c r="N30" s="139"/>
      <c r="O30" s="139"/>
      <c r="P30" s="14"/>
      <c r="Q30" s="176"/>
    </row>
    <row r="31" spans="2:17" ht="18">
      <c r="B31" s="174" t="s">
        <v>75</v>
      </c>
      <c r="C31" s="174">
        <v>9</v>
      </c>
      <c r="D31" s="172">
        <f t="shared" si="4"/>
        <v>3.5573122529644272E-2</v>
      </c>
      <c r="E31" s="175">
        <v>3</v>
      </c>
      <c r="F31" s="14"/>
      <c r="I31" s="131" t="s">
        <v>227</v>
      </c>
      <c r="J31" s="31">
        <v>5</v>
      </c>
      <c r="K31" s="32">
        <f t="shared" si="3"/>
        <v>1.9762845849802372E-2</v>
      </c>
      <c r="M31" s="15"/>
      <c r="N31" s="139"/>
      <c r="O31" s="139"/>
      <c r="P31" s="14"/>
      <c r="Q31" s="176"/>
    </row>
    <row r="32" spans="2:17" ht="15.6" customHeight="1">
      <c r="B32" s="171" t="s">
        <v>182</v>
      </c>
      <c r="C32" s="171">
        <v>9</v>
      </c>
      <c r="D32" s="172">
        <f t="shared" si="4"/>
        <v>3.5573122529644272E-2</v>
      </c>
      <c r="E32" s="173">
        <v>4</v>
      </c>
      <c r="F32" s="14"/>
      <c r="I32" s="131" t="s">
        <v>139</v>
      </c>
      <c r="J32" s="31">
        <v>1</v>
      </c>
      <c r="K32" s="32">
        <f t="shared" si="3"/>
        <v>3.952569169960474E-3</v>
      </c>
      <c r="M32" s="15"/>
      <c r="N32" s="14"/>
      <c r="O32" s="14"/>
      <c r="P32" s="15"/>
    </row>
    <row r="33" spans="2:18" ht="18.75" thickBot="1">
      <c r="B33" s="171" t="s">
        <v>251</v>
      </c>
      <c r="C33" s="171">
        <v>8</v>
      </c>
      <c r="D33" s="172">
        <f t="shared" si="4"/>
        <v>3.1620553359683792E-2</v>
      </c>
      <c r="E33" s="173">
        <v>5</v>
      </c>
      <c r="F33" s="142"/>
      <c r="G33" s="57"/>
      <c r="I33" s="40" t="s">
        <v>24</v>
      </c>
      <c r="J33" s="41">
        <f>SUM(J19:J32)</f>
        <v>187</v>
      </c>
      <c r="K33" s="45"/>
      <c r="M33" s="15"/>
      <c r="N33" s="14"/>
      <c r="O33" s="14"/>
      <c r="P33" s="15"/>
    </row>
    <row r="34" spans="2:18" ht="18">
      <c r="B34" s="171" t="s">
        <v>135</v>
      </c>
      <c r="C34" s="171">
        <v>7</v>
      </c>
      <c r="D34" s="172">
        <f t="shared" si="4"/>
        <v>2.766798418972332E-2</v>
      </c>
      <c r="E34" s="173">
        <v>6</v>
      </c>
      <c r="F34" s="14"/>
      <c r="G34" s="57"/>
      <c r="O34" s="14"/>
      <c r="P34" s="15"/>
    </row>
    <row r="35" spans="2:18" ht="15.75" customHeight="1">
      <c r="B35" s="171" t="s">
        <v>183</v>
      </c>
      <c r="C35" s="171">
        <v>7</v>
      </c>
      <c r="D35" s="172">
        <f t="shared" si="4"/>
        <v>2.766798418972332E-2</v>
      </c>
      <c r="E35" s="173">
        <v>7</v>
      </c>
      <c r="F35" s="142"/>
      <c r="G35" s="57"/>
      <c r="I35" s="51" t="s">
        <v>34</v>
      </c>
      <c r="J35" s="51" t="s">
        <v>25</v>
      </c>
      <c r="K35" s="51" t="s">
        <v>26</v>
      </c>
      <c r="M35" s="15"/>
      <c r="N35" s="14"/>
      <c r="O35" s="14"/>
      <c r="P35" s="15"/>
    </row>
    <row r="36" spans="2:18" ht="18">
      <c r="B36" s="171" t="s">
        <v>221</v>
      </c>
      <c r="C36" s="171">
        <v>7</v>
      </c>
      <c r="D36" s="172">
        <f t="shared" si="4"/>
        <v>2.766798418972332E-2</v>
      </c>
      <c r="E36" s="173">
        <v>8</v>
      </c>
      <c r="F36" s="14"/>
      <c r="G36" s="57"/>
      <c r="I36" s="140" t="s">
        <v>55</v>
      </c>
      <c r="J36" s="147">
        <v>158</v>
      </c>
      <c r="K36" s="148">
        <f t="shared" ref="K36:K37" si="5">J36/C$20</f>
        <v>0.62450592885375489</v>
      </c>
      <c r="M36" s="125" t="s">
        <v>130</v>
      </c>
      <c r="N36" s="126"/>
      <c r="O36" s="14"/>
      <c r="P36" s="141"/>
      <c r="R36" s="15"/>
    </row>
    <row r="37" spans="2:18" ht="18">
      <c r="B37" s="171" t="s">
        <v>100</v>
      </c>
      <c r="C37" s="171">
        <v>7</v>
      </c>
      <c r="D37" s="172">
        <f t="shared" si="4"/>
        <v>2.766798418972332E-2</v>
      </c>
      <c r="E37" s="173">
        <v>9</v>
      </c>
      <c r="F37" s="14"/>
      <c r="G37" s="58"/>
      <c r="I37" s="60" t="s">
        <v>56</v>
      </c>
      <c r="J37" s="60">
        <v>18</v>
      </c>
      <c r="K37" s="178">
        <f t="shared" si="5"/>
        <v>7.1146245059288543E-2</v>
      </c>
      <c r="M37" s="127" t="s">
        <v>131</v>
      </c>
      <c r="N37" s="60"/>
      <c r="O37" s="14"/>
      <c r="P37" s="141"/>
      <c r="R37" s="15"/>
    </row>
    <row r="38" spans="2:18" ht="18">
      <c r="B38" s="171" t="s">
        <v>86</v>
      </c>
      <c r="C38" s="171">
        <v>6</v>
      </c>
      <c r="D38" s="172">
        <f t="shared" si="4"/>
        <v>2.3715415019762844E-2</v>
      </c>
      <c r="E38" s="173">
        <v>10</v>
      </c>
      <c r="F38" s="14"/>
      <c r="G38" s="58"/>
      <c r="I38" s="23" t="s">
        <v>88</v>
      </c>
      <c r="J38" s="23">
        <v>13</v>
      </c>
      <c r="K38" s="177">
        <f t="shared" ref="K38:K61" si="6">J38/C$20</f>
        <v>5.1383399209486168E-2</v>
      </c>
      <c r="M38" s="127" t="s">
        <v>132</v>
      </c>
      <c r="N38" s="23"/>
      <c r="O38" s="14"/>
      <c r="P38" s="141"/>
      <c r="R38" s="15"/>
    </row>
    <row r="39" spans="2:18" ht="18">
      <c r="B39" s="171" t="s">
        <v>92</v>
      </c>
      <c r="C39" s="171">
        <v>6</v>
      </c>
      <c r="D39" s="172">
        <f t="shared" si="4"/>
        <v>2.3715415019762844E-2</v>
      </c>
      <c r="E39" s="173">
        <v>11</v>
      </c>
      <c r="F39" s="14"/>
      <c r="G39" s="58"/>
      <c r="I39" s="128" t="s">
        <v>96</v>
      </c>
      <c r="J39" s="128">
        <v>9</v>
      </c>
      <c r="K39" s="179">
        <f t="shared" si="6"/>
        <v>3.5573122529644272E-2</v>
      </c>
      <c r="M39" s="127" t="s">
        <v>133</v>
      </c>
      <c r="N39" s="128"/>
      <c r="O39" s="14"/>
      <c r="P39" s="30"/>
      <c r="R39" s="15"/>
    </row>
    <row r="40" spans="2:18" ht="18">
      <c r="B40" s="171" t="s">
        <v>152</v>
      </c>
      <c r="C40" s="171">
        <v>6</v>
      </c>
      <c r="D40" s="172">
        <f t="shared" si="4"/>
        <v>2.3715415019762844E-2</v>
      </c>
      <c r="E40" s="173">
        <v>12</v>
      </c>
      <c r="F40" s="14"/>
      <c r="G40" s="58"/>
      <c r="I40" s="128" t="s">
        <v>140</v>
      </c>
      <c r="J40" s="128">
        <v>6</v>
      </c>
      <c r="K40" s="179">
        <f t="shared" si="6"/>
        <v>2.3715415019762844E-2</v>
      </c>
      <c r="M40" s="127" t="s">
        <v>134</v>
      </c>
      <c r="N40" s="129"/>
      <c r="O40" s="14"/>
      <c r="P40" s="141"/>
      <c r="R40" s="15"/>
    </row>
    <row r="41" spans="2:18" ht="18">
      <c r="B41" s="171" t="s">
        <v>223</v>
      </c>
      <c r="C41" s="171">
        <v>5</v>
      </c>
      <c r="D41" s="172">
        <f t="shared" si="4"/>
        <v>1.9762845849802372E-2</v>
      </c>
      <c r="E41" s="173">
        <v>13</v>
      </c>
      <c r="F41" s="14"/>
      <c r="G41" s="58"/>
      <c r="I41" s="128" t="s">
        <v>228</v>
      </c>
      <c r="J41" s="128">
        <v>6</v>
      </c>
      <c r="K41" s="179">
        <f t="shared" si="6"/>
        <v>2.3715415019762844E-2</v>
      </c>
      <c r="M41" s="15"/>
      <c r="N41" s="14"/>
      <c r="O41" s="14"/>
      <c r="P41" s="141"/>
      <c r="R41" s="15"/>
    </row>
    <row r="42" spans="2:18" ht="18">
      <c r="B42" s="171" t="s">
        <v>252</v>
      </c>
      <c r="C42" s="171">
        <v>5</v>
      </c>
      <c r="D42" s="172">
        <f t="shared" si="4"/>
        <v>1.9762845849802372E-2</v>
      </c>
      <c r="E42" s="173">
        <v>14</v>
      </c>
      <c r="F42" s="14"/>
      <c r="G42" s="58"/>
      <c r="I42" s="128" t="s">
        <v>73</v>
      </c>
      <c r="J42" s="128">
        <v>5</v>
      </c>
      <c r="K42" s="179">
        <f t="shared" si="6"/>
        <v>1.9762845849802372E-2</v>
      </c>
      <c r="M42" s="15"/>
      <c r="N42" s="14"/>
      <c r="O42" s="14"/>
      <c r="P42" s="141"/>
      <c r="R42" s="15"/>
    </row>
    <row r="43" spans="2:18" ht="18">
      <c r="B43" s="171" t="s">
        <v>253</v>
      </c>
      <c r="C43" s="171">
        <v>5</v>
      </c>
      <c r="D43" s="172">
        <f t="shared" si="4"/>
        <v>1.9762845849802372E-2</v>
      </c>
      <c r="E43" s="173">
        <v>15</v>
      </c>
      <c r="F43" s="14"/>
      <c r="G43" s="58"/>
      <c r="I43" s="128" t="s">
        <v>170</v>
      </c>
      <c r="J43" s="128">
        <v>5</v>
      </c>
      <c r="K43" s="179">
        <f t="shared" si="6"/>
        <v>1.9762845849802372E-2</v>
      </c>
      <c r="M43" s="15"/>
      <c r="N43" s="14"/>
      <c r="O43" s="14"/>
      <c r="P43" s="141"/>
      <c r="R43" s="15"/>
    </row>
    <row r="44" spans="2:18" ht="18">
      <c r="B44" s="171" t="s">
        <v>196</v>
      </c>
      <c r="C44" s="171">
        <v>5</v>
      </c>
      <c r="D44" s="172">
        <f t="shared" si="4"/>
        <v>1.9762845849802372E-2</v>
      </c>
      <c r="E44" s="173">
        <v>16</v>
      </c>
      <c r="F44" s="14"/>
      <c r="G44" s="58"/>
      <c r="I44" s="129" t="s">
        <v>79</v>
      </c>
      <c r="J44" s="129">
        <v>4</v>
      </c>
      <c r="K44" s="169">
        <f t="shared" si="6"/>
        <v>1.5810276679841896E-2</v>
      </c>
      <c r="M44" s="15"/>
      <c r="N44" s="14"/>
      <c r="O44" s="14"/>
      <c r="P44" s="141"/>
      <c r="R44" s="15"/>
    </row>
    <row r="45" spans="2:18" ht="18">
      <c r="B45" s="171" t="s">
        <v>254</v>
      </c>
      <c r="C45" s="171">
        <v>5</v>
      </c>
      <c r="D45" s="172">
        <f t="shared" si="4"/>
        <v>1.9762845849802372E-2</v>
      </c>
      <c r="E45" s="173">
        <v>17</v>
      </c>
      <c r="F45" s="14"/>
      <c r="G45" s="58"/>
      <c r="I45" s="129" t="s">
        <v>90</v>
      </c>
      <c r="J45" s="129">
        <v>4</v>
      </c>
      <c r="K45" s="169">
        <f t="shared" si="6"/>
        <v>1.5810276679841896E-2</v>
      </c>
      <c r="M45" s="15"/>
      <c r="N45" s="14"/>
      <c r="O45" s="14"/>
      <c r="P45" s="141"/>
      <c r="R45" s="15"/>
    </row>
    <row r="46" spans="2:18" ht="18">
      <c r="B46" s="171" t="s">
        <v>81</v>
      </c>
      <c r="C46" s="171">
        <v>5</v>
      </c>
      <c r="D46" s="172">
        <f t="shared" si="4"/>
        <v>1.9762845849802372E-2</v>
      </c>
      <c r="E46" s="173">
        <v>18</v>
      </c>
      <c r="F46" s="14"/>
      <c r="G46" s="58"/>
      <c r="I46" s="129" t="s">
        <v>230</v>
      </c>
      <c r="J46" s="129">
        <v>3</v>
      </c>
      <c r="K46" s="169">
        <f t="shared" si="6"/>
        <v>1.1857707509881422E-2</v>
      </c>
      <c r="M46" s="15"/>
      <c r="N46" s="14"/>
      <c r="O46" s="14"/>
      <c r="P46" s="141"/>
      <c r="R46" s="15"/>
    </row>
    <row r="47" spans="2:18" ht="18">
      <c r="B47" s="171" t="s">
        <v>168</v>
      </c>
      <c r="C47" s="171">
        <v>4</v>
      </c>
      <c r="D47" s="172">
        <f t="shared" si="4"/>
        <v>1.5810276679841896E-2</v>
      </c>
      <c r="E47" s="173">
        <v>19</v>
      </c>
      <c r="F47" s="14"/>
      <c r="G47" s="15"/>
      <c r="I47" s="129" t="s">
        <v>136</v>
      </c>
      <c r="J47" s="129">
        <v>3</v>
      </c>
      <c r="K47" s="169">
        <f t="shared" si="6"/>
        <v>1.1857707509881422E-2</v>
      </c>
      <c r="M47" s="15"/>
      <c r="N47" s="14"/>
      <c r="O47" s="14"/>
      <c r="P47" s="141"/>
      <c r="R47" s="15"/>
    </row>
    <row r="48" spans="2:18" ht="18">
      <c r="B48" s="171" t="s">
        <v>161</v>
      </c>
      <c r="C48" s="171">
        <v>4</v>
      </c>
      <c r="D48" s="172">
        <f t="shared" si="4"/>
        <v>1.5810276679841896E-2</v>
      </c>
      <c r="E48" s="173">
        <v>20</v>
      </c>
      <c r="F48" s="14"/>
      <c r="G48" s="15"/>
      <c r="I48" s="129" t="s">
        <v>171</v>
      </c>
      <c r="J48" s="129">
        <v>3</v>
      </c>
      <c r="K48" s="169">
        <f t="shared" si="6"/>
        <v>1.1857707509881422E-2</v>
      </c>
      <c r="M48" s="15"/>
      <c r="N48" s="14"/>
      <c r="O48" s="14"/>
      <c r="P48" s="141"/>
      <c r="R48" s="15"/>
    </row>
    <row r="49" spans="2:18" ht="18">
      <c r="B49" s="171" t="s">
        <v>181</v>
      </c>
      <c r="C49" s="171">
        <v>4</v>
      </c>
      <c r="D49" s="172">
        <f t="shared" si="4"/>
        <v>1.5810276679841896E-2</v>
      </c>
      <c r="E49" s="173">
        <v>21</v>
      </c>
      <c r="F49" s="14"/>
      <c r="G49" s="15"/>
      <c r="I49" s="129" t="s">
        <v>195</v>
      </c>
      <c r="J49" s="129">
        <v>2</v>
      </c>
      <c r="K49" s="169">
        <f t="shared" si="6"/>
        <v>7.9051383399209481E-3</v>
      </c>
      <c r="M49" s="15"/>
      <c r="N49" s="14"/>
      <c r="O49" s="14"/>
      <c r="P49" s="141"/>
      <c r="R49" s="15"/>
    </row>
    <row r="50" spans="2:18" ht="18">
      <c r="B50" s="171" t="s">
        <v>77</v>
      </c>
      <c r="C50" s="171">
        <v>4</v>
      </c>
      <c r="D50" s="172">
        <f t="shared" si="4"/>
        <v>1.5810276679841896E-2</v>
      </c>
      <c r="E50" s="173">
        <v>22</v>
      </c>
      <c r="F50" s="14"/>
      <c r="G50" s="15"/>
      <c r="I50" s="129" t="s">
        <v>160</v>
      </c>
      <c r="J50" s="129">
        <v>2</v>
      </c>
      <c r="K50" s="169">
        <f t="shared" si="6"/>
        <v>7.9051383399209481E-3</v>
      </c>
      <c r="M50" s="15"/>
      <c r="N50" s="14"/>
      <c r="O50" s="14"/>
      <c r="P50" s="141"/>
      <c r="R50" s="15"/>
    </row>
    <row r="51" spans="2:18" ht="18">
      <c r="B51" s="33" t="s">
        <v>186</v>
      </c>
      <c r="C51" s="33">
        <v>4</v>
      </c>
      <c r="D51" s="123">
        <f t="shared" si="4"/>
        <v>1.5810276679841896E-2</v>
      </c>
      <c r="E51" s="106">
        <v>23</v>
      </c>
      <c r="F51" s="14"/>
      <c r="G51" s="15"/>
      <c r="I51" s="129" t="s">
        <v>153</v>
      </c>
      <c r="J51" s="129">
        <v>1</v>
      </c>
      <c r="K51" s="169">
        <f t="shared" si="6"/>
        <v>3.952569169960474E-3</v>
      </c>
      <c r="M51" s="15"/>
      <c r="N51" s="14"/>
      <c r="O51" s="14"/>
      <c r="P51" s="141"/>
      <c r="R51" s="15"/>
    </row>
    <row r="52" spans="2:18" ht="18">
      <c r="B52" s="33" t="s">
        <v>85</v>
      </c>
      <c r="C52" s="33">
        <v>4</v>
      </c>
      <c r="D52" s="123">
        <f t="shared" si="4"/>
        <v>1.5810276679841896E-2</v>
      </c>
      <c r="E52" s="106">
        <v>24</v>
      </c>
      <c r="F52" s="14"/>
      <c r="G52" s="15"/>
      <c r="I52" s="129" t="s">
        <v>264</v>
      </c>
      <c r="J52" s="129">
        <v>1</v>
      </c>
      <c r="K52" s="169">
        <f t="shared" si="6"/>
        <v>3.952569169960474E-3</v>
      </c>
      <c r="M52" s="15"/>
      <c r="N52" s="14"/>
      <c r="O52" s="14"/>
      <c r="P52" s="141"/>
    </row>
    <row r="53" spans="2:18" ht="18">
      <c r="B53" s="33" t="s">
        <v>163</v>
      </c>
      <c r="C53" s="33">
        <v>4</v>
      </c>
      <c r="D53" s="123">
        <f t="shared" si="4"/>
        <v>1.5810276679841896E-2</v>
      </c>
      <c r="E53" s="106">
        <v>25</v>
      </c>
      <c r="F53" s="14"/>
      <c r="G53" s="15"/>
      <c r="I53" s="129" t="s">
        <v>69</v>
      </c>
      <c r="J53" s="129">
        <v>1</v>
      </c>
      <c r="K53" s="169">
        <f t="shared" si="6"/>
        <v>3.952569169960474E-3</v>
      </c>
      <c r="M53" s="15"/>
      <c r="N53" s="14"/>
      <c r="O53" s="14"/>
      <c r="P53" s="141"/>
    </row>
    <row r="54" spans="2:18" ht="18">
      <c r="B54" s="33" t="s">
        <v>200</v>
      </c>
      <c r="C54" s="33">
        <v>4</v>
      </c>
      <c r="D54" s="123">
        <f t="shared" si="4"/>
        <v>1.5810276679841896E-2</v>
      </c>
      <c r="E54" s="33">
        <v>26</v>
      </c>
      <c r="F54" s="14"/>
      <c r="G54" s="15"/>
      <c r="I54" s="129" t="s">
        <v>231</v>
      </c>
      <c r="J54" s="129">
        <v>1</v>
      </c>
      <c r="K54" s="169">
        <f t="shared" si="6"/>
        <v>3.952569169960474E-3</v>
      </c>
      <c r="M54" s="15"/>
      <c r="N54" s="14"/>
      <c r="O54" s="14"/>
      <c r="P54" s="141"/>
    </row>
    <row r="55" spans="2:18" ht="18">
      <c r="B55" s="33" t="s">
        <v>193</v>
      </c>
      <c r="C55" s="33">
        <v>3</v>
      </c>
      <c r="D55" s="123">
        <f t="shared" si="4"/>
        <v>1.1857707509881422E-2</v>
      </c>
      <c r="E55" s="33">
        <v>27</v>
      </c>
      <c r="F55" s="14"/>
      <c r="G55" s="15"/>
      <c r="I55" s="129" t="s">
        <v>232</v>
      </c>
      <c r="J55" s="129">
        <v>1</v>
      </c>
      <c r="K55" s="169">
        <f t="shared" si="6"/>
        <v>3.952569169960474E-3</v>
      </c>
      <c r="M55" s="15"/>
      <c r="N55" s="14"/>
      <c r="O55" s="14"/>
      <c r="P55" s="141"/>
    </row>
    <row r="56" spans="2:18" ht="18">
      <c r="B56" s="33" t="s">
        <v>188</v>
      </c>
      <c r="C56" s="33">
        <v>3</v>
      </c>
      <c r="D56" s="123">
        <f t="shared" si="4"/>
        <v>1.1857707509881422E-2</v>
      </c>
      <c r="E56" s="33">
        <v>28</v>
      </c>
      <c r="F56" s="14"/>
      <c r="G56" s="15"/>
      <c r="I56" s="129" t="s">
        <v>204</v>
      </c>
      <c r="J56" s="129">
        <v>1</v>
      </c>
      <c r="K56" s="169">
        <f t="shared" si="6"/>
        <v>3.952569169960474E-3</v>
      </c>
      <c r="M56" s="15"/>
      <c r="N56" s="14"/>
      <c r="O56" s="14"/>
      <c r="P56" s="141"/>
    </row>
    <row r="57" spans="2:18" ht="18">
      <c r="B57" s="33" t="s">
        <v>189</v>
      </c>
      <c r="C57" s="33">
        <v>3</v>
      </c>
      <c r="D57" s="123">
        <f t="shared" si="4"/>
        <v>1.1857707509881422E-2</v>
      </c>
      <c r="E57" s="33">
        <v>29</v>
      </c>
      <c r="F57" s="14"/>
      <c r="G57" s="15"/>
      <c r="I57" s="129" t="s">
        <v>203</v>
      </c>
      <c r="J57" s="129">
        <v>1</v>
      </c>
      <c r="K57" s="169">
        <f t="shared" si="6"/>
        <v>3.952569169960474E-3</v>
      </c>
      <c r="M57" s="15"/>
      <c r="N57" s="14"/>
      <c r="O57" s="14"/>
      <c r="P57" s="141"/>
    </row>
    <row r="58" spans="2:18" ht="18">
      <c r="B58" s="33" t="s">
        <v>139</v>
      </c>
      <c r="C58" s="33">
        <v>3</v>
      </c>
      <c r="D58" s="123">
        <f t="shared" si="4"/>
        <v>1.1857707509881422E-2</v>
      </c>
      <c r="E58" s="33">
        <v>30</v>
      </c>
      <c r="F58" s="14"/>
      <c r="G58" s="15"/>
      <c r="I58" s="129" t="s">
        <v>229</v>
      </c>
      <c r="J58" s="129">
        <v>0</v>
      </c>
      <c r="K58" s="169">
        <f t="shared" si="6"/>
        <v>0</v>
      </c>
      <c r="M58" s="15"/>
      <c r="N58" s="14"/>
      <c r="O58" s="14"/>
      <c r="P58" s="141"/>
    </row>
    <row r="59" spans="2:18" ht="18">
      <c r="B59" s="33" t="s">
        <v>89</v>
      </c>
      <c r="C59" s="33">
        <v>3</v>
      </c>
      <c r="D59" s="123">
        <f t="shared" si="4"/>
        <v>1.1857707509881422E-2</v>
      </c>
      <c r="E59" s="33">
        <v>31</v>
      </c>
      <c r="F59" s="14"/>
      <c r="G59" s="15"/>
      <c r="I59" s="129" t="s">
        <v>172</v>
      </c>
      <c r="J59" s="129">
        <v>0</v>
      </c>
      <c r="K59" s="169">
        <f t="shared" si="6"/>
        <v>0</v>
      </c>
      <c r="M59" s="15"/>
      <c r="N59" s="14"/>
      <c r="O59" s="14"/>
      <c r="P59" s="15"/>
    </row>
    <row r="60" spans="2:18" ht="18">
      <c r="B60" s="33" t="s">
        <v>164</v>
      </c>
      <c r="C60" s="33">
        <v>3</v>
      </c>
      <c r="D60" s="123">
        <f t="shared" si="4"/>
        <v>1.1857707509881422E-2</v>
      </c>
      <c r="E60" s="33">
        <v>32</v>
      </c>
      <c r="F60" s="14"/>
      <c r="G60" s="15"/>
      <c r="H60" s="124"/>
      <c r="I60" s="129" t="s">
        <v>173</v>
      </c>
      <c r="J60" s="129">
        <v>0</v>
      </c>
      <c r="K60" s="169">
        <f t="shared" si="6"/>
        <v>0</v>
      </c>
      <c r="M60" s="15"/>
      <c r="N60" s="14"/>
      <c r="O60" s="14"/>
      <c r="P60" s="15"/>
    </row>
    <row r="61" spans="2:18" ht="18">
      <c r="B61" s="33" t="s">
        <v>185</v>
      </c>
      <c r="C61" s="33">
        <v>3</v>
      </c>
      <c r="D61" s="123">
        <f t="shared" ref="D61:D96" si="7">C61/C$20</f>
        <v>1.1857707509881422E-2</v>
      </c>
      <c r="E61" s="33">
        <v>33</v>
      </c>
      <c r="F61" s="14"/>
      <c r="G61" s="15"/>
      <c r="H61" s="124"/>
      <c r="I61" s="180" t="s">
        <v>35</v>
      </c>
      <c r="J61" s="111">
        <v>5</v>
      </c>
      <c r="K61" s="181">
        <f t="shared" si="6"/>
        <v>1.9762845849802372E-2</v>
      </c>
      <c r="M61" s="15"/>
      <c r="N61" s="14"/>
      <c r="O61" s="14"/>
      <c r="P61" s="15"/>
    </row>
    <row r="62" spans="2:18" ht="18">
      <c r="B62" s="33" t="s">
        <v>197</v>
      </c>
      <c r="C62" s="33">
        <v>3</v>
      </c>
      <c r="D62" s="123">
        <f t="shared" si="7"/>
        <v>1.1857707509881422E-2</v>
      </c>
      <c r="E62" s="33">
        <v>34</v>
      </c>
      <c r="F62" s="14"/>
      <c r="G62" s="15"/>
      <c r="H62" s="124"/>
      <c r="J62">
        <f>SUM(J36:J61)</f>
        <v>253</v>
      </c>
      <c r="M62" s="15"/>
      <c r="N62" s="14"/>
      <c r="O62" s="14"/>
      <c r="P62" s="15"/>
    </row>
    <row r="63" spans="2:18" ht="18">
      <c r="B63" s="33" t="s">
        <v>27</v>
      </c>
      <c r="C63" s="33">
        <v>3</v>
      </c>
      <c r="D63" s="123">
        <f t="shared" si="7"/>
        <v>1.1857707509881422E-2</v>
      </c>
      <c r="E63" s="33">
        <v>35</v>
      </c>
      <c r="F63" s="14"/>
      <c r="G63" s="15"/>
      <c r="H63" s="124"/>
      <c r="M63" s="15"/>
      <c r="N63" s="14"/>
      <c r="O63" s="14"/>
      <c r="P63" s="15"/>
    </row>
    <row r="64" spans="2:18" ht="18">
      <c r="B64" s="33" t="s">
        <v>94</v>
      </c>
      <c r="C64" s="33">
        <v>3</v>
      </c>
      <c r="D64" s="123">
        <f t="shared" si="7"/>
        <v>1.1857707509881422E-2</v>
      </c>
      <c r="E64" s="33">
        <v>36</v>
      </c>
      <c r="F64" s="14"/>
      <c r="G64" s="15"/>
      <c r="M64" s="15"/>
      <c r="N64" s="14"/>
      <c r="O64" s="14"/>
      <c r="P64" s="15"/>
    </row>
    <row r="65" spans="2:16" ht="18">
      <c r="B65" s="33" t="s">
        <v>192</v>
      </c>
      <c r="C65" s="33">
        <v>3</v>
      </c>
      <c r="D65" s="123">
        <f t="shared" si="7"/>
        <v>1.1857707509881422E-2</v>
      </c>
      <c r="E65" s="33">
        <v>37</v>
      </c>
      <c r="F65" s="14"/>
      <c r="G65" s="15"/>
      <c r="M65" s="15"/>
      <c r="N65" s="14"/>
      <c r="O65" s="14"/>
      <c r="P65" s="15"/>
    </row>
    <row r="66" spans="2:16" ht="18">
      <c r="B66" s="59" t="s">
        <v>255</v>
      </c>
      <c r="C66" s="33">
        <v>2</v>
      </c>
      <c r="D66" s="123">
        <f t="shared" si="7"/>
        <v>7.9051383399209481E-3</v>
      </c>
      <c r="E66" s="33">
        <v>38</v>
      </c>
      <c r="F66" s="14"/>
      <c r="G66" s="15"/>
      <c r="M66" s="15"/>
      <c r="N66" s="14"/>
      <c r="O66" s="14"/>
      <c r="P66" s="15"/>
    </row>
    <row r="67" spans="2:16" ht="18">
      <c r="B67" s="33" t="s">
        <v>179</v>
      </c>
      <c r="C67" s="33">
        <v>2</v>
      </c>
      <c r="D67" s="123">
        <f t="shared" si="7"/>
        <v>7.9051383399209481E-3</v>
      </c>
      <c r="E67" s="33">
        <v>39</v>
      </c>
      <c r="F67" s="14"/>
      <c r="G67" s="15"/>
      <c r="K67" s="14"/>
      <c r="M67" s="15"/>
      <c r="N67" s="14"/>
      <c r="O67" s="14"/>
      <c r="P67" s="15"/>
    </row>
    <row r="68" spans="2:16" ht="18">
      <c r="B68" s="33" t="s">
        <v>256</v>
      </c>
      <c r="C68" s="33">
        <v>2</v>
      </c>
      <c r="D68" s="123">
        <f t="shared" si="7"/>
        <v>7.9051383399209481E-3</v>
      </c>
      <c r="E68" s="33">
        <v>40</v>
      </c>
      <c r="F68" s="14"/>
      <c r="G68" s="15"/>
      <c r="J68" s="13"/>
      <c r="K68" s="14"/>
      <c r="M68" s="15"/>
      <c r="N68" s="14"/>
      <c r="O68" s="14"/>
      <c r="P68" s="15"/>
    </row>
    <row r="69" spans="2:16" ht="18">
      <c r="B69" s="33" t="s">
        <v>68</v>
      </c>
      <c r="C69" s="33">
        <v>2</v>
      </c>
      <c r="D69" s="123">
        <f t="shared" si="7"/>
        <v>7.9051383399209481E-3</v>
      </c>
      <c r="E69" s="33">
        <v>41</v>
      </c>
      <c r="F69" s="14"/>
      <c r="G69" s="15"/>
      <c r="M69" s="15"/>
      <c r="N69" s="14"/>
      <c r="O69" s="14"/>
      <c r="P69" s="15"/>
    </row>
    <row r="70" spans="2:16" ht="18">
      <c r="B70" s="33" t="s">
        <v>166</v>
      </c>
      <c r="C70" s="33">
        <v>2</v>
      </c>
      <c r="D70" s="123">
        <f t="shared" si="7"/>
        <v>7.9051383399209481E-3</v>
      </c>
      <c r="E70" s="33">
        <v>42</v>
      </c>
      <c r="F70" s="14"/>
      <c r="G70" s="15"/>
      <c r="M70" s="15"/>
      <c r="N70" s="14"/>
      <c r="O70" s="14"/>
    </row>
    <row r="71" spans="2:16" ht="18">
      <c r="B71" s="33" t="s">
        <v>195</v>
      </c>
      <c r="C71" s="33">
        <v>2</v>
      </c>
      <c r="D71" s="123">
        <f t="shared" si="7"/>
        <v>7.9051383399209481E-3</v>
      </c>
      <c r="E71" s="33">
        <v>43</v>
      </c>
      <c r="F71" s="14"/>
      <c r="G71" s="15"/>
      <c r="M71" s="15"/>
      <c r="N71" s="14"/>
      <c r="O71" s="14"/>
    </row>
    <row r="72" spans="2:16" ht="18">
      <c r="B72" s="33" t="s">
        <v>190</v>
      </c>
      <c r="C72" s="33">
        <v>2</v>
      </c>
      <c r="D72" s="167">
        <f t="shared" si="7"/>
        <v>7.9051383399209481E-3</v>
      </c>
      <c r="E72" s="33">
        <v>44</v>
      </c>
      <c r="F72" s="14"/>
      <c r="G72" s="15"/>
      <c r="M72" s="15"/>
      <c r="N72" s="14"/>
      <c r="O72" s="14"/>
    </row>
    <row r="73" spans="2:16" ht="18">
      <c r="B73" s="168" t="s">
        <v>98</v>
      </c>
      <c r="C73" s="168">
        <v>2</v>
      </c>
      <c r="D73" s="167">
        <f t="shared" si="7"/>
        <v>7.9051383399209481E-3</v>
      </c>
      <c r="E73" s="33">
        <v>45</v>
      </c>
      <c r="F73" s="14"/>
      <c r="G73" s="15"/>
      <c r="M73" s="15"/>
      <c r="N73" s="14"/>
      <c r="O73" s="14"/>
    </row>
    <row r="74" spans="2:16" ht="18">
      <c r="B74" s="168" t="s">
        <v>220</v>
      </c>
      <c r="C74" s="168">
        <v>2</v>
      </c>
      <c r="D74" s="167">
        <f t="shared" si="7"/>
        <v>7.9051383399209481E-3</v>
      </c>
      <c r="E74" s="33">
        <v>46</v>
      </c>
      <c r="G74" s="15"/>
      <c r="M74" s="15"/>
      <c r="N74" s="14"/>
      <c r="O74" s="14"/>
    </row>
    <row r="75" spans="2:16" ht="18">
      <c r="B75" s="168" t="s">
        <v>169</v>
      </c>
      <c r="C75" s="168">
        <v>2</v>
      </c>
      <c r="D75" s="167">
        <f t="shared" si="7"/>
        <v>7.9051383399209481E-3</v>
      </c>
      <c r="E75" s="33">
        <v>47</v>
      </c>
      <c r="G75" s="15"/>
      <c r="K75" s="14"/>
      <c r="M75" s="15"/>
      <c r="N75" s="14"/>
      <c r="O75" s="14"/>
    </row>
    <row r="76" spans="2:16" ht="18">
      <c r="B76" s="168" t="s">
        <v>222</v>
      </c>
      <c r="C76" s="168">
        <v>2</v>
      </c>
      <c r="D76" s="167">
        <f t="shared" si="7"/>
        <v>7.9051383399209481E-3</v>
      </c>
      <c r="E76" s="33">
        <v>48</v>
      </c>
      <c r="G76" s="15"/>
      <c r="K76" s="14"/>
      <c r="M76" s="15"/>
      <c r="N76" s="14"/>
      <c r="O76" s="14"/>
    </row>
    <row r="77" spans="2:16" ht="18">
      <c r="B77" s="168" t="s">
        <v>225</v>
      </c>
      <c r="C77" s="168">
        <v>2</v>
      </c>
      <c r="D77" s="167">
        <f t="shared" si="7"/>
        <v>7.9051383399209481E-3</v>
      </c>
      <c r="E77" s="33">
        <v>49</v>
      </c>
      <c r="G77" s="15"/>
      <c r="M77" s="15"/>
      <c r="N77" s="14"/>
      <c r="O77" s="14"/>
    </row>
    <row r="78" spans="2:16" ht="18">
      <c r="B78" s="168" t="s">
        <v>84</v>
      </c>
      <c r="C78" s="168">
        <v>2</v>
      </c>
      <c r="D78" s="167">
        <f t="shared" si="7"/>
        <v>7.9051383399209481E-3</v>
      </c>
      <c r="E78" s="33">
        <v>50</v>
      </c>
      <c r="G78" s="15"/>
      <c r="M78" s="15"/>
      <c r="N78" s="14"/>
      <c r="O78" s="14"/>
    </row>
    <row r="79" spans="2:16" ht="18">
      <c r="B79" s="168" t="s">
        <v>198</v>
      </c>
      <c r="C79" s="168">
        <v>2</v>
      </c>
      <c r="D79" s="167">
        <f t="shared" si="7"/>
        <v>7.9051383399209481E-3</v>
      </c>
      <c r="E79" s="33">
        <v>51</v>
      </c>
      <c r="G79" s="15"/>
      <c r="M79" s="15"/>
      <c r="N79" s="14"/>
      <c r="O79" s="14"/>
    </row>
    <row r="80" spans="2:16" ht="18">
      <c r="B80" s="168" t="s">
        <v>226</v>
      </c>
      <c r="C80" s="168">
        <v>2</v>
      </c>
      <c r="D80" s="167">
        <f t="shared" si="7"/>
        <v>7.9051383399209481E-3</v>
      </c>
      <c r="E80" s="33">
        <v>52</v>
      </c>
      <c r="G80" s="15"/>
      <c r="M80" s="15"/>
      <c r="N80" s="14"/>
      <c r="O80" s="14"/>
    </row>
    <row r="81" spans="2:15" ht="18">
      <c r="B81" s="168" t="s">
        <v>187</v>
      </c>
      <c r="C81" s="168">
        <v>1</v>
      </c>
      <c r="D81" s="167">
        <f t="shared" si="7"/>
        <v>3.952569169960474E-3</v>
      </c>
      <c r="E81" s="33">
        <v>53</v>
      </c>
      <c r="G81" s="15"/>
      <c r="M81" s="15"/>
      <c r="N81" s="14"/>
      <c r="O81" s="14"/>
    </row>
    <row r="82" spans="2:15" ht="18">
      <c r="B82" s="168" t="s">
        <v>165</v>
      </c>
      <c r="C82" s="168">
        <v>1</v>
      </c>
      <c r="D82" s="167">
        <f t="shared" si="7"/>
        <v>3.952569169960474E-3</v>
      </c>
      <c r="E82" s="33">
        <v>54</v>
      </c>
      <c r="G82" s="15"/>
      <c r="M82" s="15"/>
      <c r="N82" s="14"/>
      <c r="O82" s="14"/>
    </row>
    <row r="83" spans="2:15" ht="18">
      <c r="B83" s="168" t="s">
        <v>257</v>
      </c>
      <c r="C83" s="168">
        <v>1</v>
      </c>
      <c r="D83" s="167">
        <f t="shared" si="7"/>
        <v>3.952569169960474E-3</v>
      </c>
      <c r="E83" s="33">
        <v>55</v>
      </c>
      <c r="G83" s="15"/>
      <c r="M83" s="15"/>
      <c r="N83" s="14"/>
      <c r="O83" s="14"/>
    </row>
    <row r="84" spans="2:15" ht="18">
      <c r="B84" s="168" t="s">
        <v>258</v>
      </c>
      <c r="C84" s="168">
        <v>1</v>
      </c>
      <c r="D84" s="167">
        <f t="shared" si="7"/>
        <v>3.952569169960474E-3</v>
      </c>
      <c r="E84" s="33">
        <v>56</v>
      </c>
      <c r="G84" s="15"/>
      <c r="M84" s="15"/>
      <c r="N84" s="14"/>
      <c r="O84" s="14"/>
    </row>
    <row r="85" spans="2:15" ht="18">
      <c r="B85" s="168" t="s">
        <v>194</v>
      </c>
      <c r="C85" s="168">
        <v>1</v>
      </c>
      <c r="D85" s="167">
        <f t="shared" si="7"/>
        <v>3.952569169960474E-3</v>
      </c>
      <c r="E85" s="33">
        <v>57</v>
      </c>
      <c r="G85" s="15"/>
      <c r="M85" s="15"/>
      <c r="N85" s="14"/>
      <c r="O85" s="14"/>
    </row>
    <row r="86" spans="2:15" ht="18">
      <c r="B86" s="168" t="s">
        <v>259</v>
      </c>
      <c r="C86" s="168">
        <v>1</v>
      </c>
      <c r="D86" s="167">
        <f t="shared" si="7"/>
        <v>3.952569169960474E-3</v>
      </c>
      <c r="E86" s="33">
        <v>58</v>
      </c>
      <c r="G86" s="15"/>
      <c r="M86" s="15"/>
      <c r="N86" s="14"/>
      <c r="O86" s="14"/>
    </row>
    <row r="87" spans="2:15" ht="18">
      <c r="B87" s="168" t="s">
        <v>260</v>
      </c>
      <c r="C87" s="168">
        <v>1</v>
      </c>
      <c r="D87" s="167">
        <f t="shared" si="7"/>
        <v>3.952569169960474E-3</v>
      </c>
      <c r="E87" s="33">
        <v>59</v>
      </c>
      <c r="G87" s="15"/>
      <c r="M87" s="15"/>
      <c r="N87" s="14"/>
      <c r="O87" s="14"/>
    </row>
    <row r="88" spans="2:15" ht="18">
      <c r="B88" s="168" t="s">
        <v>91</v>
      </c>
      <c r="C88" s="168">
        <v>1</v>
      </c>
      <c r="D88" s="167">
        <f t="shared" si="7"/>
        <v>3.952569169960474E-3</v>
      </c>
      <c r="E88" s="33">
        <v>60</v>
      </c>
      <c r="G88" s="15"/>
      <c r="M88" s="15"/>
      <c r="N88" s="14"/>
      <c r="O88" s="14"/>
    </row>
    <row r="89" spans="2:15" ht="18">
      <c r="B89" s="168" t="s">
        <v>261</v>
      </c>
      <c r="C89" s="168">
        <v>1</v>
      </c>
      <c r="D89" s="167">
        <f t="shared" si="7"/>
        <v>3.952569169960474E-3</v>
      </c>
      <c r="E89" s="33">
        <v>61</v>
      </c>
      <c r="G89" s="15"/>
      <c r="M89" s="15"/>
      <c r="N89" s="14"/>
      <c r="O89" s="14"/>
    </row>
    <row r="90" spans="2:15" ht="18">
      <c r="B90" s="168" t="s">
        <v>219</v>
      </c>
      <c r="C90" s="168">
        <v>1</v>
      </c>
      <c r="D90" s="167">
        <f t="shared" si="7"/>
        <v>3.952569169960474E-3</v>
      </c>
      <c r="E90" s="33">
        <v>62</v>
      </c>
      <c r="G90" s="15"/>
      <c r="M90" s="15"/>
      <c r="N90" s="14"/>
      <c r="O90" s="14"/>
    </row>
    <row r="91" spans="2:15" ht="18">
      <c r="B91" s="168" t="s">
        <v>224</v>
      </c>
      <c r="C91" s="168">
        <v>1</v>
      </c>
      <c r="D91" s="167">
        <f t="shared" si="7"/>
        <v>3.952569169960474E-3</v>
      </c>
      <c r="E91" s="33">
        <v>63</v>
      </c>
      <c r="G91" s="15"/>
      <c r="M91" s="15"/>
      <c r="N91" s="14"/>
      <c r="O91" s="14"/>
    </row>
    <row r="92" spans="2:15" ht="18">
      <c r="B92" s="168" t="s">
        <v>184</v>
      </c>
      <c r="C92" s="168">
        <v>1</v>
      </c>
      <c r="D92" s="167">
        <f t="shared" si="7"/>
        <v>3.952569169960474E-3</v>
      </c>
      <c r="E92" s="33">
        <v>64</v>
      </c>
      <c r="G92" s="15"/>
      <c r="M92" s="15"/>
      <c r="N92" s="14"/>
      <c r="O92" s="14"/>
    </row>
    <row r="93" spans="2:15" ht="18">
      <c r="B93" s="168" t="s">
        <v>178</v>
      </c>
      <c r="C93" s="168">
        <v>1</v>
      </c>
      <c r="D93" s="167">
        <f t="shared" si="7"/>
        <v>3.952569169960474E-3</v>
      </c>
      <c r="E93" s="33">
        <v>65</v>
      </c>
      <c r="G93" s="15"/>
      <c r="M93" s="15"/>
      <c r="N93" s="14"/>
      <c r="O93" s="14"/>
    </row>
    <row r="94" spans="2:15" ht="18">
      <c r="B94" s="168" t="s">
        <v>180</v>
      </c>
      <c r="C94" s="168">
        <v>1</v>
      </c>
      <c r="D94" s="167">
        <f t="shared" si="7"/>
        <v>3.952569169960474E-3</v>
      </c>
      <c r="E94" s="33">
        <v>66</v>
      </c>
      <c r="G94" s="15"/>
      <c r="M94" s="15"/>
      <c r="N94" s="14"/>
      <c r="O94" s="14"/>
    </row>
    <row r="95" spans="2:15" ht="18">
      <c r="B95" s="168" t="s">
        <v>201</v>
      </c>
      <c r="C95" s="168">
        <v>1</v>
      </c>
      <c r="D95" s="167">
        <f t="shared" si="7"/>
        <v>3.952569169960474E-3</v>
      </c>
      <c r="E95" s="33">
        <v>67</v>
      </c>
      <c r="F95" s="14"/>
      <c r="G95" s="15"/>
      <c r="M95" s="15"/>
      <c r="N95" s="14"/>
      <c r="O95" s="14"/>
    </row>
    <row r="96" spans="2:15" ht="18">
      <c r="B96" s="168" t="s">
        <v>83</v>
      </c>
      <c r="C96" s="168">
        <v>1</v>
      </c>
      <c r="D96" s="167">
        <f t="shared" si="7"/>
        <v>3.952569169960474E-3</v>
      </c>
      <c r="E96" s="33">
        <v>68</v>
      </c>
      <c r="F96" s="14"/>
      <c r="G96" s="15"/>
      <c r="M96" s="15"/>
      <c r="N96" s="14"/>
      <c r="O96" s="14"/>
    </row>
    <row r="97" spans="2:15" ht="18">
      <c r="B97" s="168" t="s">
        <v>74</v>
      </c>
      <c r="C97" s="168">
        <v>1</v>
      </c>
      <c r="D97" s="167">
        <f t="shared" ref="D97:D101" si="8">C97/C$20</f>
        <v>3.952569169960474E-3</v>
      </c>
      <c r="E97" s="33">
        <v>69</v>
      </c>
      <c r="F97" s="14"/>
      <c r="G97" s="15"/>
      <c r="I97" s="15"/>
      <c r="N97" s="14"/>
      <c r="O97" s="14"/>
    </row>
    <row r="98" spans="2:15" ht="18">
      <c r="B98" s="168" t="s">
        <v>137</v>
      </c>
      <c r="C98" s="168">
        <v>1</v>
      </c>
      <c r="D98" s="167">
        <f t="shared" si="8"/>
        <v>3.952569169960474E-3</v>
      </c>
      <c r="E98" s="33">
        <v>70</v>
      </c>
      <c r="N98" s="14"/>
      <c r="O98" s="14"/>
    </row>
    <row r="99" spans="2:15" ht="18">
      <c r="B99" s="168" t="s">
        <v>87</v>
      </c>
      <c r="C99" s="168">
        <v>1</v>
      </c>
      <c r="D99" s="167">
        <f t="shared" si="8"/>
        <v>3.952569169960474E-3</v>
      </c>
      <c r="E99" s="33">
        <v>71</v>
      </c>
      <c r="N99" s="14"/>
      <c r="O99" s="14"/>
    </row>
    <row r="100" spans="2:15" ht="18">
      <c r="B100" s="168" t="s">
        <v>191</v>
      </c>
      <c r="C100" s="168">
        <v>1</v>
      </c>
      <c r="D100" s="167">
        <f t="shared" si="8"/>
        <v>3.952569169960474E-3</v>
      </c>
      <c r="E100" s="33">
        <v>72</v>
      </c>
      <c r="N100" s="14"/>
      <c r="O100" s="14"/>
    </row>
    <row r="101" spans="2:15">
      <c r="B101" s="168" t="s">
        <v>199</v>
      </c>
      <c r="C101" s="168">
        <v>1</v>
      </c>
      <c r="D101" s="167">
        <f t="shared" si="8"/>
        <v>3.952569169960474E-3</v>
      </c>
      <c r="E101" s="33">
        <v>73</v>
      </c>
    </row>
    <row r="102" spans="2:15">
      <c r="B102" s="168" t="s">
        <v>265</v>
      </c>
      <c r="C102" s="168">
        <v>10</v>
      </c>
      <c r="D102" s="167"/>
      <c r="E102" s="33"/>
    </row>
    <row r="103" spans="2:15">
      <c r="B103" s="204" t="s">
        <v>266</v>
      </c>
      <c r="C103" s="204">
        <f>SUM(C29:C102)</f>
        <v>253</v>
      </c>
    </row>
  </sheetData>
  <sortState ref="I19:K31">
    <sortCondition descending="1" ref="J19:J31"/>
  </sortState>
  <mergeCells count="6">
    <mergeCell ref="I2:J2"/>
    <mergeCell ref="I1:J1"/>
    <mergeCell ref="F19:G19"/>
    <mergeCell ref="F17:G17"/>
    <mergeCell ref="F16:G16"/>
    <mergeCell ref="F18:G18"/>
  </mergeCells>
  <pageMargins left="0.70866141732283472" right="0.70866141732283472" top="0.74803149606299213" bottom="0.74803149606299213" header="0.31496062992125984" footer="0.31496062992125984"/>
  <pageSetup paperSize="9" scale="5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62"/>
  <sheetViews>
    <sheetView zoomScale="70" zoomScaleNormal="70" workbookViewId="0">
      <selection activeCell="J4" sqref="J4"/>
    </sheetView>
  </sheetViews>
  <sheetFormatPr baseColWidth="10" defaultRowHeight="15"/>
  <cols>
    <col min="1" max="1" width="13.42578125" customWidth="1"/>
    <col min="2" max="2" width="23.7109375" customWidth="1"/>
    <col min="3" max="3" width="14.7109375" customWidth="1"/>
    <col min="4" max="4" width="14.85546875" customWidth="1"/>
    <col min="5" max="5" width="22.5703125" customWidth="1"/>
    <col min="7" max="7" width="9.85546875" customWidth="1"/>
    <col min="8" max="8" width="23.28515625" customWidth="1"/>
    <col min="9" max="9" width="14.7109375" customWidth="1"/>
    <col min="12" max="12" width="23.42578125" customWidth="1"/>
    <col min="33" max="33" width="38.42578125" customWidth="1"/>
  </cols>
  <sheetData>
    <row r="1" spans="1:15" ht="42" customHeight="1" thickBot="1">
      <c r="A1" s="42"/>
      <c r="B1" s="8" t="s">
        <v>116</v>
      </c>
      <c r="C1" s="24" t="s">
        <v>70</v>
      </c>
      <c r="D1" s="24" t="s">
        <v>64</v>
      </c>
      <c r="H1" s="202" t="s">
        <v>65</v>
      </c>
      <c r="I1" s="202"/>
      <c r="J1" s="203"/>
    </row>
    <row r="2" spans="1:15" ht="38.450000000000003" customHeight="1">
      <c r="B2" s="104">
        <f>'20210217'!I3</f>
        <v>44244</v>
      </c>
      <c r="C2" s="103" t="s">
        <v>36</v>
      </c>
      <c r="D2" s="88" t="s">
        <v>37</v>
      </c>
      <c r="E2" s="88" t="s">
        <v>38</v>
      </c>
      <c r="F2" s="15"/>
      <c r="H2" s="113" t="s">
        <v>113</v>
      </c>
      <c r="I2" s="114">
        <v>971</v>
      </c>
      <c r="M2" s="25"/>
      <c r="O2" s="25"/>
    </row>
    <row r="3" spans="1:15" ht="28.9" customHeight="1">
      <c r="B3" s="89" t="s">
        <v>39</v>
      </c>
      <c r="C3" s="90">
        <v>2257</v>
      </c>
      <c r="D3" s="90">
        <v>202</v>
      </c>
      <c r="E3" s="91">
        <f>D3/C3</f>
        <v>8.9499335400974739E-2</v>
      </c>
      <c r="F3" s="15"/>
      <c r="G3" s="15"/>
      <c r="H3" s="115" t="s">
        <v>114</v>
      </c>
      <c r="I3" s="116">
        <v>4</v>
      </c>
      <c r="M3" s="25"/>
      <c r="O3" s="25"/>
    </row>
    <row r="4" spans="1:15" ht="38.450000000000003" customHeight="1">
      <c r="B4" s="92" t="s">
        <v>40</v>
      </c>
      <c r="C4" s="16">
        <v>891</v>
      </c>
      <c r="D4" s="16">
        <v>51</v>
      </c>
      <c r="E4" s="93">
        <f>D4/C4</f>
        <v>5.7239057239057242E-2</v>
      </c>
      <c r="G4" s="15"/>
      <c r="I4" s="25"/>
      <c r="M4" s="25"/>
      <c r="O4" s="25"/>
    </row>
    <row r="5" spans="1:15" ht="42" customHeight="1">
      <c r="B5" s="94" t="s">
        <v>41</v>
      </c>
      <c r="C5" s="95">
        <f>SUM(C3:C4)</f>
        <v>3148</v>
      </c>
      <c r="D5" s="95">
        <f>SUM(D3:D4)</f>
        <v>253</v>
      </c>
      <c r="E5" s="96">
        <f>D5/C5</f>
        <v>8.0368487928843713E-2</v>
      </c>
      <c r="H5" s="43"/>
      <c r="I5" s="25"/>
      <c r="M5" s="25"/>
      <c r="O5" s="25"/>
    </row>
    <row r="6" spans="1:15" ht="18">
      <c r="H6" s="44"/>
      <c r="I6" s="25"/>
    </row>
    <row r="7" spans="1:15">
      <c r="B7" s="8" t="s">
        <v>105</v>
      </c>
      <c r="E7" s="22" t="s">
        <v>71</v>
      </c>
      <c r="F7" s="22"/>
    </row>
    <row r="8" spans="1:15" ht="36" customHeight="1">
      <c r="B8" s="55" t="str">
        <f>'20210217'!B16</f>
        <v>Zaragoza</v>
      </c>
      <c r="C8" s="56">
        <f>'20210217'!C16</f>
        <v>194</v>
      </c>
      <c r="E8" s="61" t="s">
        <v>59</v>
      </c>
      <c r="F8" s="62">
        <v>903</v>
      </c>
      <c r="H8" s="8" t="s">
        <v>147</v>
      </c>
    </row>
    <row r="9" spans="1:15" ht="18.75">
      <c r="B9" s="53" t="str">
        <f>'20210217'!B17</f>
        <v>Teruel</v>
      </c>
      <c r="C9" s="54">
        <f>'20210217'!C17</f>
        <v>39</v>
      </c>
      <c r="E9" s="63" t="s">
        <v>42</v>
      </c>
      <c r="F9" s="64">
        <v>1692</v>
      </c>
      <c r="H9" s="118" t="s">
        <v>141</v>
      </c>
      <c r="M9" s="25"/>
    </row>
    <row r="10" spans="1:15" ht="37.5">
      <c r="B10" s="55" t="str">
        <f>'20210217'!B18</f>
        <v>Huesca</v>
      </c>
      <c r="C10" s="56">
        <f>'20210217'!C18</f>
        <v>18</v>
      </c>
      <c r="E10" s="61" t="s">
        <v>60</v>
      </c>
      <c r="F10" s="62">
        <v>271</v>
      </c>
      <c r="H10" s="98" t="s">
        <v>157</v>
      </c>
      <c r="M10" s="25"/>
    </row>
    <row r="11" spans="1:15" ht="37.5">
      <c r="B11" s="53" t="s">
        <v>99</v>
      </c>
      <c r="C11" s="54">
        <f>'20210217'!C19</f>
        <v>2</v>
      </c>
      <c r="E11" s="63" t="s">
        <v>61</v>
      </c>
      <c r="F11" s="64">
        <v>20</v>
      </c>
      <c r="H11" s="98" t="s">
        <v>158</v>
      </c>
    </row>
    <row r="12" spans="1:15" ht="18.75">
      <c r="B12" s="55" t="s">
        <v>24</v>
      </c>
      <c r="C12" s="56">
        <f>SUM(C8:C11)</f>
        <v>253</v>
      </c>
      <c r="E12" s="65" t="s">
        <v>102</v>
      </c>
      <c r="F12" s="66">
        <f>SUM(F8:F11)</f>
        <v>2886</v>
      </c>
      <c r="H12" s="98" t="s">
        <v>155</v>
      </c>
      <c r="M12" s="25"/>
    </row>
    <row r="13" spans="1:15">
      <c r="H13" s="98" t="s">
        <v>142</v>
      </c>
      <c r="M13" s="25"/>
    </row>
    <row r="14" spans="1:15">
      <c r="B14" s="8" t="s">
        <v>117</v>
      </c>
      <c r="H14" s="105" t="s">
        <v>150</v>
      </c>
    </row>
    <row r="15" spans="1:15" ht="34.15" customHeight="1">
      <c r="B15" s="107" t="s">
        <v>110</v>
      </c>
      <c r="C15" s="51" t="s">
        <v>104</v>
      </c>
      <c r="D15" s="107" t="s">
        <v>111</v>
      </c>
      <c r="E15" s="102" t="s">
        <v>108</v>
      </c>
      <c r="H15" s="105" t="s">
        <v>143</v>
      </c>
    </row>
    <row r="16" spans="1:15">
      <c r="B16" s="109" t="s">
        <v>101</v>
      </c>
      <c r="C16" s="110">
        <f>'20210217'!F3+'20210217'!F4</f>
        <v>0.14979757085020243</v>
      </c>
      <c r="D16" s="108">
        <f>C16-E16</f>
        <v>1.7722099152089221E-2</v>
      </c>
      <c r="E16" s="101">
        <v>0.13207547169811321</v>
      </c>
      <c r="H16" s="98" t="s">
        <v>144</v>
      </c>
    </row>
    <row r="17" spans="2:33">
      <c r="B17" s="111" t="s">
        <v>44</v>
      </c>
      <c r="C17" s="112">
        <f>'20210217'!F3+'20210217'!F4+'20210217'!F5+'20210217'!F6</f>
        <v>0.37651821862348178</v>
      </c>
      <c r="D17" s="108">
        <f>C17-E17</f>
        <v>-1.9708196470857864E-2</v>
      </c>
      <c r="E17" s="101">
        <v>0.39622641509433965</v>
      </c>
      <c r="H17" s="99" t="s">
        <v>148</v>
      </c>
    </row>
    <row r="18" spans="2:33">
      <c r="B18" s="109" t="s">
        <v>45</v>
      </c>
      <c r="C18" s="110">
        <f>'20210217'!F7+'20210217'!F6+'20210217'!F5+'20210217'!F4+'20210217'!F3</f>
        <v>0.54251012145748989</v>
      </c>
      <c r="D18" s="108">
        <f>C18-E18</f>
        <v>-4.6596898632648154E-3</v>
      </c>
      <c r="E18" s="101">
        <v>0.54716981132075471</v>
      </c>
      <c r="H18" s="105" t="s">
        <v>149</v>
      </c>
    </row>
    <row r="19" spans="2:33">
      <c r="B19" s="111" t="s">
        <v>46</v>
      </c>
      <c r="C19" s="112">
        <f>'20210217'!F10+'20210217'!F11</f>
        <v>0.15384615384615385</v>
      </c>
      <c r="D19" s="108">
        <f>C19-E19</f>
        <v>-4.6153846153846156E-2</v>
      </c>
      <c r="E19" s="101">
        <v>0.2</v>
      </c>
      <c r="H19" s="98" t="s">
        <v>145</v>
      </c>
      <c r="I19" s="86"/>
      <c r="AG19" s="131" t="s">
        <v>118</v>
      </c>
    </row>
    <row r="20" spans="2:33">
      <c r="B20" s="109" t="s">
        <v>47</v>
      </c>
      <c r="C20" s="110">
        <f>'20210217'!F11</f>
        <v>6.8825910931174086E-2</v>
      </c>
      <c r="D20" s="108">
        <f>C20-E20</f>
        <v>-5.9475975861278743E-2</v>
      </c>
      <c r="E20" s="101">
        <v>0.12830188679245283</v>
      </c>
      <c r="H20" s="98" t="s">
        <v>159</v>
      </c>
      <c r="AG20" s="131" t="s">
        <v>119</v>
      </c>
    </row>
    <row r="21" spans="2:33" ht="16.5" customHeight="1">
      <c r="H21" s="98" t="s">
        <v>175</v>
      </c>
      <c r="AG21" s="131" t="s">
        <v>121</v>
      </c>
    </row>
    <row r="22" spans="2:33" ht="18">
      <c r="B22" s="17"/>
      <c r="AG22" s="131" t="s">
        <v>120</v>
      </c>
    </row>
    <row r="23" spans="2:33" ht="39" customHeight="1" thickBot="1">
      <c r="B23" s="18" t="s">
        <v>48</v>
      </c>
      <c r="C23" s="19" t="s">
        <v>49</v>
      </c>
      <c r="D23" s="19" t="s">
        <v>26</v>
      </c>
      <c r="E23" s="21" t="s">
        <v>58</v>
      </c>
      <c r="H23" s="99" t="s">
        <v>109</v>
      </c>
      <c r="I23" s="86"/>
      <c r="AG23" s="131" t="s">
        <v>122</v>
      </c>
    </row>
    <row r="24" spans="2:33" ht="18">
      <c r="B24" s="26" t="s">
        <v>95</v>
      </c>
      <c r="C24" s="15">
        <v>5</v>
      </c>
      <c r="D24" s="15" t="s">
        <v>206</v>
      </c>
      <c r="E24" s="122">
        <f>C26/SUM(C24:C29)</f>
        <v>0.52830188679245282</v>
      </c>
      <c r="H24" s="100" t="s">
        <v>107</v>
      </c>
      <c r="AG24" s="131" t="s">
        <v>123</v>
      </c>
    </row>
    <row r="25" spans="2:33" ht="18.75" customHeight="1">
      <c r="B25" s="14" t="s">
        <v>207</v>
      </c>
      <c r="C25" s="15">
        <v>2</v>
      </c>
      <c r="D25" s="15" t="s">
        <v>208</v>
      </c>
      <c r="E25" s="20"/>
      <c r="H25" s="97"/>
      <c r="I25" s="87"/>
      <c r="AG25" s="132" t="s">
        <v>126</v>
      </c>
    </row>
    <row r="26" spans="2:33" ht="18">
      <c r="B26" s="14" t="s">
        <v>50</v>
      </c>
      <c r="C26" s="15">
        <v>56</v>
      </c>
      <c r="D26" s="15" t="s">
        <v>209</v>
      </c>
      <c r="H26" s="117" t="s">
        <v>115</v>
      </c>
      <c r="AG26" s="131" t="s">
        <v>124</v>
      </c>
    </row>
    <row r="27" spans="2:33" ht="18">
      <c r="B27" s="14" t="s">
        <v>210</v>
      </c>
      <c r="C27" s="15">
        <v>4</v>
      </c>
      <c r="D27" s="15" t="s">
        <v>211</v>
      </c>
      <c r="H27" s="8" t="s">
        <v>146</v>
      </c>
      <c r="AG27" s="131" t="s">
        <v>127</v>
      </c>
    </row>
    <row r="28" spans="2:33" ht="18">
      <c r="B28" s="14" t="s">
        <v>51</v>
      </c>
      <c r="C28" s="15">
        <v>25</v>
      </c>
      <c r="D28" s="15" t="s">
        <v>212</v>
      </c>
      <c r="H28" s="8" t="s">
        <v>176</v>
      </c>
      <c r="AG28" s="131" t="s">
        <v>139</v>
      </c>
    </row>
    <row r="29" spans="2:33">
      <c r="B29" t="s">
        <v>52</v>
      </c>
      <c r="C29">
        <v>14</v>
      </c>
      <c r="D29" s="28" t="s">
        <v>213</v>
      </c>
      <c r="H29" s="8" t="s">
        <v>177</v>
      </c>
      <c r="AG29" s="131" t="s">
        <v>128</v>
      </c>
    </row>
    <row r="30" spans="2:33" ht="18">
      <c r="B30" s="14" t="s">
        <v>35</v>
      </c>
      <c r="C30" s="15">
        <v>147</v>
      </c>
      <c r="D30" s="15" t="s">
        <v>214</v>
      </c>
      <c r="AG30" s="131" t="s">
        <v>125</v>
      </c>
    </row>
    <row r="31" spans="2:33">
      <c r="C31">
        <f>SUM(C24:C30)</f>
        <v>253</v>
      </c>
      <c r="D31" s="28"/>
      <c r="AG31" s="131" t="s">
        <v>98</v>
      </c>
    </row>
    <row r="32" spans="2:33" ht="18">
      <c r="E32" s="21" t="s">
        <v>57</v>
      </c>
      <c r="L32" s="26"/>
      <c r="M32" s="121"/>
      <c r="N32" s="121"/>
      <c r="AG32" s="131" t="s">
        <v>129</v>
      </c>
    </row>
    <row r="33" spans="2:14" ht="18.75" thickBot="1">
      <c r="B33" s="18" t="s">
        <v>53</v>
      </c>
      <c r="C33" s="19" t="s">
        <v>49</v>
      </c>
      <c r="D33" s="19" t="s">
        <v>26</v>
      </c>
      <c r="E33" s="29">
        <f>C34*100/SUM(C34:C52)</f>
        <v>81.048387096774192</v>
      </c>
      <c r="F33" s="13" t="s">
        <v>106</v>
      </c>
      <c r="L33" s="14"/>
    </row>
    <row r="34" spans="2:14" ht="18">
      <c r="B34" s="14" t="s">
        <v>54</v>
      </c>
      <c r="C34" s="15">
        <v>201</v>
      </c>
      <c r="D34" s="15" t="s">
        <v>233</v>
      </c>
      <c r="L34" s="14"/>
    </row>
    <row r="35" spans="2:14" ht="18">
      <c r="B35" s="14" t="s">
        <v>156</v>
      </c>
      <c r="C35" s="15">
        <v>11</v>
      </c>
      <c r="D35" s="15" t="s">
        <v>234</v>
      </c>
      <c r="L35" s="14"/>
      <c r="M35" s="15"/>
      <c r="N35" s="15"/>
    </row>
    <row r="36" spans="2:14" ht="18">
      <c r="B36" s="14" t="s">
        <v>80</v>
      </c>
      <c r="C36" s="15">
        <v>9</v>
      </c>
      <c r="D36" s="15" t="s">
        <v>235</v>
      </c>
      <c r="L36" s="14"/>
      <c r="M36" s="15"/>
      <c r="N36" s="15"/>
    </row>
    <row r="37" spans="2:14" ht="18">
      <c r="B37" s="14" t="s">
        <v>82</v>
      </c>
      <c r="C37" s="15">
        <v>6</v>
      </c>
      <c r="D37" s="15" t="s">
        <v>236</v>
      </c>
      <c r="L37" s="14"/>
      <c r="M37" s="15"/>
      <c r="N37" s="15"/>
    </row>
    <row r="38" spans="2:14" ht="18">
      <c r="B38" s="14" t="s">
        <v>241</v>
      </c>
      <c r="C38" s="15">
        <v>3</v>
      </c>
      <c r="D38" s="15" t="s">
        <v>237</v>
      </c>
      <c r="L38" s="14"/>
      <c r="M38" s="15"/>
      <c r="N38" s="15"/>
    </row>
    <row r="39" spans="2:14" ht="18">
      <c r="B39" s="14" t="s">
        <v>242</v>
      </c>
      <c r="C39" s="15">
        <v>2</v>
      </c>
      <c r="D39" s="15" t="s">
        <v>238</v>
      </c>
      <c r="L39" s="14"/>
      <c r="M39" s="15"/>
      <c r="N39" s="15"/>
    </row>
    <row r="40" spans="2:14" ht="18" customHeight="1">
      <c r="B40" s="14" t="s">
        <v>243</v>
      </c>
      <c r="C40" s="15">
        <v>2</v>
      </c>
      <c r="D40" s="15" t="s">
        <v>238</v>
      </c>
      <c r="L40" s="14"/>
      <c r="M40" s="15"/>
      <c r="N40" s="15"/>
    </row>
    <row r="41" spans="2:14" ht="18">
      <c r="B41" s="14" t="s">
        <v>162</v>
      </c>
      <c r="C41" s="15">
        <v>2</v>
      </c>
      <c r="D41" s="15" t="s">
        <v>238</v>
      </c>
      <c r="L41" s="14"/>
      <c r="M41" s="15"/>
      <c r="N41" s="15"/>
    </row>
    <row r="42" spans="2:14" ht="18">
      <c r="B42" s="14" t="s">
        <v>215</v>
      </c>
      <c r="C42" s="15">
        <v>2</v>
      </c>
      <c r="D42" s="15" t="s">
        <v>238</v>
      </c>
    </row>
    <row r="43" spans="2:14" ht="18">
      <c r="B43" s="14" t="s">
        <v>244</v>
      </c>
      <c r="C43" s="15">
        <v>1</v>
      </c>
      <c r="D43" s="15" t="s">
        <v>239</v>
      </c>
    </row>
    <row r="44" spans="2:14" ht="18">
      <c r="B44" s="14" t="s">
        <v>245</v>
      </c>
      <c r="C44" s="15">
        <v>1</v>
      </c>
      <c r="D44" s="15" t="s">
        <v>239</v>
      </c>
    </row>
    <row r="45" spans="2:14" ht="18">
      <c r="B45" s="14" t="s">
        <v>246</v>
      </c>
      <c r="C45" s="15">
        <v>1</v>
      </c>
      <c r="D45" s="15" t="s">
        <v>239</v>
      </c>
    </row>
    <row r="46" spans="2:14" ht="18">
      <c r="B46" s="14" t="s">
        <v>217</v>
      </c>
      <c r="C46" s="15">
        <v>1</v>
      </c>
      <c r="D46" s="15" t="s">
        <v>239</v>
      </c>
    </row>
    <row r="47" spans="2:14" ht="18" customHeight="1">
      <c r="B47" s="14" t="s">
        <v>138</v>
      </c>
      <c r="C47" s="15">
        <v>1</v>
      </c>
      <c r="D47" s="15" t="s">
        <v>239</v>
      </c>
    </row>
    <row r="48" spans="2:14" ht="18">
      <c r="B48" s="14" t="s">
        <v>247</v>
      </c>
      <c r="C48" s="15">
        <v>1</v>
      </c>
      <c r="D48" s="15" t="s">
        <v>239</v>
      </c>
    </row>
    <row r="49" spans="2:4" ht="18">
      <c r="B49" s="14" t="s">
        <v>248</v>
      </c>
      <c r="C49" s="15">
        <v>1</v>
      </c>
      <c r="D49" s="15" t="s">
        <v>239</v>
      </c>
    </row>
    <row r="50" spans="2:4" ht="18">
      <c r="B50" s="14" t="s">
        <v>249</v>
      </c>
      <c r="C50" s="15">
        <v>1</v>
      </c>
      <c r="D50" s="15" t="s">
        <v>239</v>
      </c>
    </row>
    <row r="51" spans="2:4" ht="18">
      <c r="B51" s="14" t="s">
        <v>216</v>
      </c>
      <c r="C51" s="15">
        <v>1</v>
      </c>
      <c r="D51" s="15" t="s">
        <v>239</v>
      </c>
    </row>
    <row r="52" spans="2:4" ht="18">
      <c r="B52" s="14" t="s">
        <v>250</v>
      </c>
      <c r="C52" s="15">
        <v>1</v>
      </c>
      <c r="D52" s="15" t="s">
        <v>239</v>
      </c>
    </row>
    <row r="53" spans="2:4" ht="18">
      <c r="B53" s="14" t="s">
        <v>35</v>
      </c>
      <c r="C53" s="170">
        <v>5</v>
      </c>
      <c r="D53" s="15" t="s">
        <v>240</v>
      </c>
    </row>
    <row r="54" spans="2:4" ht="18">
      <c r="B54" s="14"/>
      <c r="C54" s="15">
        <f>SUM(C34:C53)</f>
        <v>253</v>
      </c>
      <c r="D54" s="15"/>
    </row>
    <row r="55" spans="2:4" ht="18">
      <c r="B55" s="14"/>
      <c r="C55" s="15"/>
      <c r="D55" s="15"/>
    </row>
    <row r="56" spans="2:4" ht="18">
      <c r="B56" s="14"/>
      <c r="C56" s="15"/>
      <c r="D56" s="15"/>
    </row>
    <row r="57" spans="2:4" ht="18">
      <c r="B57" s="14"/>
      <c r="C57" s="15"/>
      <c r="D57" s="15"/>
    </row>
    <row r="58" spans="2:4" ht="18">
      <c r="B58" s="14"/>
      <c r="C58" s="15"/>
      <c r="D58" s="15"/>
    </row>
    <row r="59" spans="2:4" ht="18">
      <c r="B59" s="14"/>
      <c r="C59" s="15"/>
      <c r="D59" s="15"/>
    </row>
    <row r="60" spans="2:4" ht="18">
      <c r="B60" s="14"/>
      <c r="C60" s="15"/>
      <c r="D60" s="15"/>
    </row>
    <row r="61" spans="2:4" ht="18">
      <c r="B61" s="14"/>
      <c r="C61" s="15"/>
      <c r="D61" s="15"/>
    </row>
    <row r="62" spans="2:4" ht="18">
      <c r="B62" s="14"/>
      <c r="C62" s="15"/>
      <c r="D62" s="15"/>
    </row>
  </sheetData>
  <mergeCells count="1">
    <mergeCell ref="H1:J1"/>
  </mergeCells>
  <conditionalFormatting sqref="D16:D20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20210217</vt:lpstr>
      <vt:lpstr>PARA OCULTAR POSITIVIDAD</vt:lpstr>
      <vt:lpstr>'PARA OCULTAR POSITIVIDAD'!Área_de_impresión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2021-02-18T15:38:12Z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20200822 CASOS CONFIRMADOS POR ZONA BASICA DE SALUD.xlsx</vt:lpwstr>
  </property>
</Properties>
</file>