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/>
  <xr:revisionPtr revIDLastSave="0" documentId="8_{C4F86BA5-AC05-4D4F-9D14-FC2BCCF02B94}" xr6:coauthVersionLast="45" xr6:coauthVersionMax="45" xr10:uidLastSave="{00000000-0000-0000-0000-000000000000}"/>
  <bookViews>
    <workbookView xWindow="-120" yWindow="-120" windowWidth="19440" windowHeight="11790" xr2:uid="{00000000-000D-0000-FFFF-FFFF00000000}"/>
  </bookViews>
  <sheets>
    <sheet name="20210124" sheetId="1" r:id="rId1"/>
    <sheet name="PARA OCULTAR POSITIVIDAD" sheetId="2" state="hidden" r:id="rId2"/>
  </sheets>
  <definedNames>
    <definedName name="_xlnm._FilterDatabase" localSheetId="0" hidden="1">'20210124'!#REF!</definedName>
    <definedName name="_xlnm.Print_Area" localSheetId="1">'PARA OCULTAR POSITIVIDAD'!$A$16:$E$53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3" i="1" l="1"/>
  <c r="C122" i="1"/>
  <c r="M48" i="1" l="1"/>
  <c r="E33" i="2" l="1"/>
  <c r="E3" i="1" l="1"/>
  <c r="E4" i="1"/>
  <c r="E5" i="1"/>
  <c r="E6" i="1"/>
  <c r="E7" i="1"/>
  <c r="E8" i="1"/>
  <c r="E9" i="1"/>
  <c r="E10" i="1"/>
  <c r="E11" i="1"/>
  <c r="M23" i="1" l="1"/>
  <c r="C28" i="1"/>
  <c r="C27" i="1"/>
  <c r="C12" i="2" l="1"/>
  <c r="B24" i="1"/>
  <c r="C118" i="1" l="1"/>
  <c r="C119" i="1"/>
  <c r="C121" i="1"/>
  <c r="C120" i="1"/>
  <c r="N82" i="1"/>
  <c r="N84" i="1"/>
  <c r="N83" i="1"/>
  <c r="C58" i="1"/>
  <c r="N81" i="1"/>
  <c r="C66" i="1"/>
  <c r="N55" i="1"/>
  <c r="N57" i="1"/>
  <c r="N59" i="1"/>
  <c r="N61" i="1"/>
  <c r="N63" i="1"/>
  <c r="N65" i="1"/>
  <c r="N67" i="1"/>
  <c r="N69" i="1"/>
  <c r="N71" i="1"/>
  <c r="N73" i="1"/>
  <c r="N75" i="1"/>
  <c r="N77" i="1"/>
  <c r="N79" i="1"/>
  <c r="N53" i="1"/>
  <c r="N54" i="1"/>
  <c r="N56" i="1"/>
  <c r="N58" i="1"/>
  <c r="N60" i="1"/>
  <c r="N62" i="1"/>
  <c r="N64" i="1"/>
  <c r="N66" i="1"/>
  <c r="N68" i="1"/>
  <c r="N70" i="1"/>
  <c r="N72" i="1"/>
  <c r="N74" i="1"/>
  <c r="N76" i="1"/>
  <c r="N78" i="1"/>
  <c r="N80" i="1"/>
  <c r="N37" i="1"/>
  <c r="N38" i="1"/>
  <c r="N45" i="1"/>
  <c r="N47" i="1"/>
  <c r="N42" i="1"/>
  <c r="N43" i="1"/>
  <c r="N36" i="1"/>
  <c r="C35" i="1"/>
  <c r="C37" i="1"/>
  <c r="C39" i="1"/>
  <c r="C41" i="1"/>
  <c r="C43" i="1"/>
  <c r="C45" i="1"/>
  <c r="C47" i="1"/>
  <c r="C49" i="1"/>
  <c r="C51" i="1"/>
  <c r="C53" i="1"/>
  <c r="C55" i="1"/>
  <c r="C57" i="1"/>
  <c r="C59" i="1"/>
  <c r="C61" i="1"/>
  <c r="C63" i="1"/>
  <c r="C65" i="1"/>
  <c r="C67" i="1"/>
  <c r="C69" i="1"/>
  <c r="C71" i="1"/>
  <c r="C73" i="1"/>
  <c r="C75" i="1"/>
  <c r="C77" i="1"/>
  <c r="C79" i="1"/>
  <c r="C81" i="1"/>
  <c r="C83" i="1"/>
  <c r="C85" i="1"/>
  <c r="C87" i="1"/>
  <c r="C89" i="1"/>
  <c r="C91" i="1"/>
  <c r="C93" i="1"/>
  <c r="C95" i="1"/>
  <c r="C97" i="1"/>
  <c r="C99" i="1"/>
  <c r="C101" i="1"/>
  <c r="C103" i="1"/>
  <c r="C105" i="1"/>
  <c r="C107" i="1"/>
  <c r="C109" i="1"/>
  <c r="C111" i="1"/>
  <c r="C113" i="1"/>
  <c r="C115" i="1"/>
  <c r="C33" i="1"/>
  <c r="N44" i="1"/>
  <c r="N39" i="1"/>
  <c r="N40" i="1"/>
  <c r="N41" i="1"/>
  <c r="N46" i="1"/>
  <c r="C117" i="1"/>
  <c r="C34" i="1"/>
  <c r="C36" i="1"/>
  <c r="C38" i="1"/>
  <c r="C40" i="1"/>
  <c r="C42" i="1"/>
  <c r="C44" i="1"/>
  <c r="C46" i="1"/>
  <c r="C48" i="1"/>
  <c r="C50" i="1"/>
  <c r="C52" i="1"/>
  <c r="C54" i="1"/>
  <c r="C56" i="1"/>
  <c r="C60" i="1"/>
  <c r="C62" i="1"/>
  <c r="C64" i="1"/>
  <c r="C68" i="1"/>
  <c r="C70" i="1"/>
  <c r="C74" i="1"/>
  <c r="C78" i="1"/>
  <c r="C82" i="1"/>
  <c r="C86" i="1"/>
  <c r="C90" i="1"/>
  <c r="C94" i="1"/>
  <c r="C98" i="1"/>
  <c r="C102" i="1"/>
  <c r="C106" i="1"/>
  <c r="C110" i="1"/>
  <c r="C114" i="1"/>
  <c r="C72" i="1"/>
  <c r="C76" i="1"/>
  <c r="C80" i="1"/>
  <c r="C84" i="1"/>
  <c r="C88" i="1"/>
  <c r="C92" i="1"/>
  <c r="C96" i="1"/>
  <c r="C100" i="1"/>
  <c r="C104" i="1"/>
  <c r="C108" i="1"/>
  <c r="C112" i="1"/>
  <c r="C116" i="1"/>
  <c r="C16" i="2" l="1"/>
  <c r="E16" i="2" s="1"/>
  <c r="C20" i="2"/>
  <c r="E20" i="2" s="1"/>
  <c r="C18" i="2" l="1"/>
  <c r="E18" i="2" s="1"/>
  <c r="C17" i="2"/>
  <c r="E17" i="2" s="1"/>
  <c r="C19" i="2"/>
  <c r="E19" i="2" s="1"/>
  <c r="D5" i="2" l="1"/>
  <c r="E3" i="2" l="1"/>
  <c r="E4" i="2"/>
  <c r="C5" i="2"/>
  <c r="E5" i="2" s="1"/>
  <c r="E24" i="2" l="1"/>
  <c r="F12" i="2" l="1"/>
  <c r="B13" i="1"/>
  <c r="F3" i="1" l="1"/>
  <c r="C13" i="1"/>
  <c r="F4" i="1" l="1"/>
  <c r="F5" i="1" s="1"/>
  <c r="F6" i="1" s="1"/>
  <c r="F7" i="1" s="1"/>
  <c r="F8" i="1" s="1"/>
  <c r="F9" i="1" s="1"/>
  <c r="F10" i="1" s="1"/>
  <c r="F1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Correo pcr y antígenos</t>
        </r>
      </text>
    </comment>
  </commentList>
</comments>
</file>

<file path=xl/sharedStrings.xml><?xml version="1.0" encoding="utf-8"?>
<sst xmlns="http://schemas.openxmlformats.org/spreadsheetml/2006/main" count="310" uniqueCount="270">
  <si>
    <t>Grupo Edad</t>
  </si>
  <si>
    <t>Hombre</t>
  </si>
  <si>
    <t>Mujer</t>
  </si>
  <si>
    <t>Total general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</si>
  <si>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</si>
  <si>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</si>
  <si>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</si>
  <si>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</si>
  <si>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</si>
  <si>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</si>
  <si>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</si>
  <si>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</si>
  <si>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HUESCA</t>
  </si>
  <si>
    <t>TERUEL</t>
  </si>
  <si>
    <t>Zona Básica</t>
  </si>
  <si>
    <t>Casos</t>
  </si>
  <si>
    <t>SINTOMÁTICOS</t>
  </si>
  <si>
    <t>ASINTOMÁTICOS</t>
  </si>
  <si>
    <t>%  sobre el total</t>
  </si>
  <si>
    <t xml:space="preserve">%  acumulado </t>
  </si>
  <si>
    <t>Porcentaje</t>
  </si>
  <si>
    <t>ZBS con casos</t>
  </si>
  <si>
    <t>ZARAGOZA I</t>
  </si>
  <si>
    <t>ZARAGOZA III</t>
  </si>
  <si>
    <t>TOTAL</t>
  </si>
  <si>
    <t>nº casos</t>
  </si>
  <si>
    <t>%</t>
  </si>
  <si>
    <t>Valdespartera-Montecanal</t>
  </si>
  <si>
    <t>Casos en municipios con más de 10.000 habitantes</t>
  </si>
  <si>
    <t>Zaragoza</t>
  </si>
  <si>
    <t>Huesca</t>
  </si>
  <si>
    <t>Teruel</t>
  </si>
  <si>
    <t>MUNICIPIO</t>
  </si>
  <si>
    <t>CALATAYUD</t>
  </si>
  <si>
    <t>ZARAGOZA II</t>
  </si>
  <si>
    <t>COMARCA</t>
  </si>
  <si>
    <t>&gt;20</t>
  </si>
  <si>
    <t>5-9</t>
  </si>
  <si>
    <t>0-4</t>
  </si>
  <si>
    <t>10-14</t>
  </si>
  <si>
    <t>15-20</t>
  </si>
  <si>
    <t>Desconocido</t>
  </si>
  <si>
    <t>Número</t>
  </si>
  <si>
    <t>Pruebas +</t>
  </si>
  <si>
    <t>Positividad</t>
  </si>
  <si>
    <t>PCR CARGADAS</t>
  </si>
  <si>
    <t>TEST RÁPIDOS ANTÍGENOS REALIZADOS</t>
  </si>
  <si>
    <t>TODAS LAS PRUEBAS</t>
  </si>
  <si>
    <t>PCR</t>
  </si>
  <si>
    <t>Total</t>
  </si>
  <si>
    <t>dia actual</t>
  </si>
  <si>
    <t>diferencia</t>
  </si>
  <si>
    <t>Menos de 35 años</t>
  </si>
  <si>
    <t>Menos de 45 años</t>
  </si>
  <si>
    <t>65 o más años</t>
  </si>
  <si>
    <t>75 o más años</t>
  </si>
  <si>
    <t>Ámbito de exposición</t>
  </si>
  <si>
    <t>nº de casos</t>
  </si>
  <si>
    <t>Domicilio</t>
  </si>
  <si>
    <t>Laboral</t>
  </si>
  <si>
    <t>Otros</t>
  </si>
  <si>
    <t>País de origen</t>
  </si>
  <si>
    <t>España</t>
  </si>
  <si>
    <t>Ecuador</t>
  </si>
  <si>
    <t>%  sobre el total dia previo</t>
  </si>
  <si>
    <t>Mancomunidad Central De Zaragoza</t>
  </si>
  <si>
    <t>Comunidad De Teruel</t>
  </si>
  <si>
    <t>Hoya De Huesca / Plana De Uesca</t>
  </si>
  <si>
    <t>Torre Ramona</t>
  </si>
  <si>
    <t>% España sobre conocidos</t>
  </si>
  <si>
    <t>% domicilio sobre conocidos(incluidos Otros)</t>
  </si>
  <si>
    <t>DETECCIÓN DE ANTÍGENO</t>
  </si>
  <si>
    <t>PRUEBA SEROLÓGICA</t>
  </si>
  <si>
    <t>TEST RÁPIDO DE ANTICUERPOS</t>
  </si>
  <si>
    <t>Dirección General de Asistencia Sanitaria</t>
  </si>
  <si>
    <t xml:space="preserve">Departamento de Sanidad </t>
  </si>
  <si>
    <t>DATO DE SIVIES. SIEMPRE NOTIFICADO A SIVIES</t>
  </si>
  <si>
    <t>dia previo(pegar valores)</t>
  </si>
  <si>
    <t>Avenida Cataluña</t>
  </si>
  <si>
    <t xml:space="preserve">DE DATA COVID (MAPA ZONAS) SELECCIONANDO EL DIA </t>
  </si>
  <si>
    <t>SECTOR</t>
  </si>
  <si>
    <t>Altas epidemiológicas</t>
  </si>
  <si>
    <t>Fallecidos</t>
  </si>
  <si>
    <t>Alcañiz</t>
  </si>
  <si>
    <t>BARBASTRO</t>
  </si>
  <si>
    <t>Almozara</t>
  </si>
  <si>
    <t>Comunidad De Calatayud</t>
  </si>
  <si>
    <t>DATO DE APPSANIDAD (correo pcr ag)</t>
  </si>
  <si>
    <t>Del kettle de TODOS LOS CASOS POR FECHA DE ULTIMO RESULTADO. TIPO PRUEBA. FilleZilla y ejecutar R</t>
  </si>
  <si>
    <t>Arrabal</t>
  </si>
  <si>
    <t>Más de 75 años</t>
  </si>
  <si>
    <t>Cinco Villas</t>
  </si>
  <si>
    <t>Jiloca</t>
  </si>
  <si>
    <t>Maria De Huerva</t>
  </si>
  <si>
    <t>Universitas</t>
  </si>
  <si>
    <t>Sagasta-Ruiseñores</t>
  </si>
  <si>
    <t>Reboleria</t>
  </si>
  <si>
    <t>Santa Isabel</t>
  </si>
  <si>
    <t>ALCAÑIZ</t>
  </si>
  <si>
    <t>Bajo Aragón</t>
  </si>
  <si>
    <t>Rumania</t>
  </si>
  <si>
    <t>Fernando El Catolico</t>
  </si>
  <si>
    <t>Hernan Cortes</t>
  </si>
  <si>
    <t>San Pablo</t>
  </si>
  <si>
    <t>Colombia</t>
  </si>
  <si>
    <t>Marruecos</t>
  </si>
  <si>
    <t>Las Fuentes Norte</t>
  </si>
  <si>
    <t>San Jose Centro</t>
  </si>
  <si>
    <t>San Jose Norte</t>
  </si>
  <si>
    <t>Calamocha</t>
  </si>
  <si>
    <t>Teruel Centro</t>
  </si>
  <si>
    <t>Utebo</t>
  </si>
  <si>
    <t>Romareda - Seminario</t>
  </si>
  <si>
    <t>Huesca Capital Nº 2 (Santo Grial)</t>
  </si>
  <si>
    <t>Delicias Norte</t>
  </si>
  <si>
    <t>San Jose Sur</t>
  </si>
  <si>
    <t>Ribera Alta Del Ebro</t>
  </si>
  <si>
    <t>Oliver</t>
  </si>
  <si>
    <t>Miralbueno-Garrapinillos</t>
  </si>
  <si>
    <t>Actur Sur</t>
  </si>
  <si>
    <t>Bajo Aragón-Caspe / Baix Aragó-Casp</t>
  </si>
  <si>
    <t>Actur Norte</t>
  </si>
  <si>
    <t>Fuentes De Ebro</t>
  </si>
  <si>
    <t>Independencia</t>
  </si>
  <si>
    <t>Andorra</t>
  </si>
  <si>
    <t xml:space="preserve">Ejea De Los Caballeros </t>
  </si>
  <si>
    <t>Andorra-Sierra De Arcos</t>
  </si>
  <si>
    <t>Ribera Baja Del Ebro</t>
  </si>
  <si>
    <t>Bajo Martín</t>
  </si>
  <si>
    <t>Campo De Daroca</t>
  </si>
  <si>
    <t>Valdejalón</t>
  </si>
  <si>
    <t>Calatayud Urbana</t>
  </si>
  <si>
    <t>Madre Vedruna-Miraflores</t>
  </si>
  <si>
    <t>Torrero La Paz</t>
  </si>
  <si>
    <t>Venecia</t>
  </si>
  <si>
    <t xml:space="preserve">Zaragoza </t>
  </si>
  <si>
    <t xml:space="preserve">Teruel </t>
  </si>
  <si>
    <t xml:space="preserve">Cuarte De Huerva </t>
  </si>
  <si>
    <t xml:space="preserve">Fraga </t>
  </si>
  <si>
    <t xml:space="preserve">Tarazona </t>
  </si>
  <si>
    <t>Hijar</t>
  </si>
  <si>
    <t>Villamayor</t>
  </si>
  <si>
    <t xml:space="preserve">Huesca </t>
  </si>
  <si>
    <t xml:space="preserve">Utebo </t>
  </si>
  <si>
    <t xml:space="preserve">   LETALIDAD</t>
  </si>
  <si>
    <t xml:space="preserve">        MORTALIDAD/10.000</t>
  </si>
  <si>
    <t>Huesca Capital Nº 3 (Pirineos)</t>
  </si>
  <si>
    <t>Alagon</t>
  </si>
  <si>
    <t>Valderrobres</t>
  </si>
  <si>
    <t>Epila</t>
  </si>
  <si>
    <t>Valdefierro</t>
  </si>
  <si>
    <t>Zalfonada</t>
  </si>
  <si>
    <t>Zuera</t>
  </si>
  <si>
    <t>La Ribagorza</t>
  </si>
  <si>
    <t>Matarraña / Matarranya</t>
  </si>
  <si>
    <t>Campo De Borja</t>
  </si>
  <si>
    <t>Los Monegros</t>
  </si>
  <si>
    <t>Centro socio-sanitario</t>
  </si>
  <si>
    <t>Nicaragua</t>
  </si>
  <si>
    <t>Casetas</t>
  </si>
  <si>
    <t>Actur Oeste</t>
  </si>
  <si>
    <t>Monreal Del Campo</t>
  </si>
  <si>
    <t xml:space="preserve">Barbastro </t>
  </si>
  <si>
    <t>Calanda</t>
  </si>
  <si>
    <t>Campo De Belchite</t>
  </si>
  <si>
    <t xml:space="preserve">Monzón </t>
  </si>
  <si>
    <t>Escolar</t>
  </si>
  <si>
    <t>Daroca</t>
  </si>
  <si>
    <t>Centro sanitario</t>
  </si>
  <si>
    <t>Utrillas</t>
  </si>
  <si>
    <t>Benabarre</t>
  </si>
  <si>
    <t>Gallur</t>
  </si>
  <si>
    <t>Cuencas Mineras</t>
  </si>
  <si>
    <t>Somontano De Barbastro</t>
  </si>
  <si>
    <t>Borja</t>
  </si>
  <si>
    <t>Sariñena</t>
  </si>
  <si>
    <t>Barbastro</t>
  </si>
  <si>
    <t>Alhama De Aragon</t>
  </si>
  <si>
    <t>Parque Goya</t>
  </si>
  <si>
    <t>La Litera / La Llitera</t>
  </si>
  <si>
    <t>Monzon Urbana</t>
  </si>
  <si>
    <t>10  o más casos</t>
  </si>
  <si>
    <t>Cinca Medio</t>
  </si>
  <si>
    <t>Cuba</t>
  </si>
  <si>
    <t>Calaceite</t>
  </si>
  <si>
    <t>Provincia</t>
  </si>
  <si>
    <t>Otras</t>
  </si>
  <si>
    <t>Argelia</t>
  </si>
  <si>
    <t>China</t>
  </si>
  <si>
    <t>Francia</t>
  </si>
  <si>
    <t>Tarazona</t>
  </si>
  <si>
    <t>Calatayud Rural</t>
  </si>
  <si>
    <t>Graus</t>
  </si>
  <si>
    <t>Tamarite De Litera</t>
  </si>
  <si>
    <t>Fraga</t>
  </si>
  <si>
    <t>La Almunia De Doña Godina</t>
  </si>
  <si>
    <t>Sadaba</t>
  </si>
  <si>
    <t>Monzon Rural</t>
  </si>
  <si>
    <t>Caspe</t>
  </si>
  <si>
    <t>Tarazona Y El Moncayo</t>
  </si>
  <si>
    <t>Bajo Cinca / Baix Cinca</t>
  </si>
  <si>
    <t>Perú</t>
  </si>
  <si>
    <t>Alemania</t>
  </si>
  <si>
    <t>Cantavieja</t>
  </si>
  <si>
    <t>Cariñena</t>
  </si>
  <si>
    <t>Mora De Rubielos</t>
  </si>
  <si>
    <t>Maestrazgo</t>
  </si>
  <si>
    <t>Campo De Cariñena</t>
  </si>
  <si>
    <t>Gúdar-Javalambre</t>
  </si>
  <si>
    <t>La Jacetania</t>
  </si>
  <si>
    <t>Distribución por edad y sexo: en 20 casos confirmados no ha sido posible identificar la edad o el sexo</t>
  </si>
  <si>
    <t>54.99</t>
  </si>
  <si>
    <t>37.57</t>
  </si>
  <si>
    <t>6.07</t>
  </si>
  <si>
    <t>0.98</t>
  </si>
  <si>
    <t>0.39</t>
  </si>
  <si>
    <t>Distribución por provincias: en 5 casos no ha sido posible identificar la provincia de procedencia</t>
  </si>
  <si>
    <t>Otras/Desconocido</t>
  </si>
  <si>
    <t>0.20</t>
  </si>
  <si>
    <t>29.55</t>
  </si>
  <si>
    <t>1.37</t>
  </si>
  <si>
    <t>4.11</t>
  </si>
  <si>
    <t>6.26</t>
  </si>
  <si>
    <t>57.53</t>
  </si>
  <si>
    <t>90.02</t>
  </si>
  <si>
    <t>2.74</t>
  </si>
  <si>
    <t>0.59</t>
  </si>
  <si>
    <t>Argentina</t>
  </si>
  <si>
    <t>Bulgaria</t>
  </si>
  <si>
    <t>Camerún</t>
  </si>
  <si>
    <t>Pakistán</t>
  </si>
  <si>
    <t>Peru</t>
  </si>
  <si>
    <t>Ucrania</t>
  </si>
  <si>
    <t>Uruguay</t>
  </si>
  <si>
    <t>1.76</t>
  </si>
  <si>
    <t>Sierra De Albarracín</t>
  </si>
  <si>
    <t>Aranda</t>
  </si>
  <si>
    <t>Distribución por Comarcas: en 15 casos confirmados no ha sido posible identificar la comarca.</t>
  </si>
  <si>
    <t>19.57</t>
  </si>
  <si>
    <t>19.18</t>
  </si>
  <si>
    <t>18.98</t>
  </si>
  <si>
    <t>12.72</t>
  </si>
  <si>
    <t>11.35</t>
  </si>
  <si>
    <t>8.22</t>
  </si>
  <si>
    <t>3.72</t>
  </si>
  <si>
    <t>2.54</t>
  </si>
  <si>
    <t>Distribución por Sector Sanitario: en 19 casos confirmados no ha sido posible identificar el sector sanitario.</t>
  </si>
  <si>
    <t>Luna</t>
  </si>
  <si>
    <t>Muniesa</t>
  </si>
  <si>
    <t>Alcorisa</t>
  </si>
  <si>
    <t>Cedrillas</t>
  </si>
  <si>
    <t>Illueca</t>
  </si>
  <si>
    <t>Maella</t>
  </si>
  <si>
    <t>Mas De Las Matas</t>
  </si>
  <si>
    <t>Calatayud</t>
  </si>
  <si>
    <t>Datos de 24/01/2021</t>
  </si>
  <si>
    <t>Teruel Ensanche</t>
  </si>
  <si>
    <t>Huesca Capital Nº 1 (Perpetuo Socorro)</t>
  </si>
  <si>
    <t>Cella</t>
  </si>
  <si>
    <t>Albalate De Cinca</t>
  </si>
  <si>
    <t>Huesca Rural</t>
  </si>
  <si>
    <t>Albarracin</t>
  </si>
  <si>
    <t>Aliaga</t>
  </si>
  <si>
    <t>Almudevar</t>
  </si>
  <si>
    <t>Baguena</t>
  </si>
  <si>
    <t>Berdun</t>
  </si>
  <si>
    <t>Distribución por ZBS: en 19 casos confirmados no ha sido posible identificar la ZBS</t>
  </si>
  <si>
    <t>Datos de 24/01/2001</t>
  </si>
  <si>
    <t>Menos de 15 años</t>
  </si>
  <si>
    <t>Sin identificar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</si>
</sst>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color rgb="FFFF0000"/>
      <name val="Calibri"/>
      <family val="2"/>
      <scheme val="minor"/>
    </font>
    <font>
      <sz val="12"/>
      <color theme="1"/>
      <name val="Trebuchet MS"/>
      <family val="2"/>
    </font>
    <font>
      <sz val="11"/>
      <color rgb="FF9C000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4"/>
      <color rgb="FFFFFFFF"/>
      <name val="Calibri"/>
      <family val="2"/>
      <scheme val="minor"/>
    </font>
    <font>
      <b/>
      <sz val="12"/>
      <color theme="1"/>
      <name val="Trebuchet MS"/>
      <family val="2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1F5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rgb="FFFEC2B8"/>
        <bgColor indexed="64"/>
      </patternFill>
    </fill>
    <fill>
      <patternFill patternType="solid">
        <fgColor rgb="FFFEE2DA"/>
        <bgColor indexed="64"/>
      </patternFill>
    </fill>
    <fill>
      <patternFill patternType="solid">
        <fgColor rgb="FFFF5555"/>
        <bgColor indexed="64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FCBCB"/>
        <bgColor indexed="64"/>
      </patternFill>
    </fill>
    <fill>
      <patternFill patternType="solid">
        <fgColor rgb="FFFF9898"/>
        <bgColor indexed="64"/>
      </patternFill>
    </fill>
    <fill>
      <patternFill patternType="solid">
        <fgColor rgb="FFFFAAAA"/>
        <bgColor indexed="64"/>
      </patternFill>
    </fill>
    <fill>
      <patternFill patternType="solid">
        <fgColor rgb="FFFFC6C6"/>
        <bgColor indexed="64"/>
      </patternFill>
    </fill>
    <fill>
      <patternFill patternType="solid">
        <fgColor rgb="FFFF7272"/>
        <bgColor indexed="64"/>
      </patternFill>
    </fill>
    <fill>
      <patternFill patternType="solid">
        <fgColor rgb="FFFF8E8E"/>
        <bgColor indexed="64"/>
      </patternFill>
    </fill>
    <fill>
      <patternFill patternType="solid">
        <fgColor rgb="FFFFE3E3"/>
        <bgColor indexed="64"/>
      </patternFill>
    </fill>
    <fill>
      <patternFill patternType="solid">
        <fgColor rgb="FFFF393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C7DDF1"/>
        <bgColor indexed="64"/>
      </patternFill>
    </fill>
    <fill>
      <patternFill patternType="solid">
        <fgColor rgb="FF0070C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rgb="FF001F5F"/>
      </left>
      <right style="medium">
        <color rgb="FF001F5F"/>
      </right>
      <top style="thick">
        <color rgb="FF000000"/>
      </top>
      <bottom style="medium">
        <color rgb="FF001F5F"/>
      </bottom>
      <diagonal/>
    </border>
    <border>
      <left/>
      <right style="thick">
        <color rgb="FF001F5F"/>
      </right>
      <top style="thick">
        <color rgb="FF000000"/>
      </top>
      <bottom style="medium">
        <color rgb="FF001F5F"/>
      </bottom>
      <diagonal/>
    </border>
    <border>
      <left style="thick">
        <color rgb="FF001F5F"/>
      </left>
      <right style="medium">
        <color rgb="FF001F5F"/>
      </right>
      <top/>
      <bottom style="medium">
        <color rgb="FF001F5F"/>
      </bottom>
      <diagonal/>
    </border>
    <border>
      <left/>
      <right style="thick">
        <color rgb="FF001F5F"/>
      </right>
      <top/>
      <bottom style="medium">
        <color rgb="FF001F5F"/>
      </bottom>
      <diagonal/>
    </border>
    <border>
      <left style="thick">
        <color rgb="FF001F5F"/>
      </left>
      <right style="medium">
        <color rgb="FF001F5F"/>
      </right>
      <top/>
      <bottom style="thick">
        <color rgb="FF001F5F"/>
      </bottom>
      <diagonal/>
    </border>
    <border>
      <left/>
      <right style="thick">
        <color rgb="FF001F5F"/>
      </right>
      <top/>
      <bottom style="thick">
        <color rgb="FF001F5F"/>
      </bottom>
      <diagonal/>
    </border>
    <border>
      <left/>
      <right style="thick">
        <color rgb="FF001F5F"/>
      </right>
      <top/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2" fillId="16" borderId="0" applyNumberFormat="0" applyBorder="0" applyAlignment="0" applyProtection="0"/>
    <xf numFmtId="0" fontId="2" fillId="17" borderId="15" applyNumberFormat="0" applyFont="0" applyAlignment="0" applyProtection="0"/>
  </cellStyleXfs>
  <cellXfs count="185">
    <xf numFmtId="0" fontId="0" fillId="0" borderId="0" xfId="0"/>
    <xf numFmtId="0" fontId="0" fillId="2" borderId="3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9" fontId="3" fillId="0" borderId="0" xfId="1" applyFont="1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164" fontId="0" fillId="0" borderId="1" xfId="1" applyNumberFormat="1" applyFont="1" applyBorder="1"/>
    <xf numFmtId="0" fontId="5" fillId="0" borderId="0" xfId="0" applyFont="1" applyBorder="1" applyAlignment="1">
      <alignment horizontal="center" vertical="center" wrapText="1"/>
    </xf>
    <xf numFmtId="10" fontId="5" fillId="0" borderId="0" xfId="0" applyNumberFormat="1" applyFont="1" applyBorder="1" applyAlignment="1">
      <alignment horizontal="right" vertical="center" wrapText="1"/>
    </xf>
    <xf numFmtId="0" fontId="0" fillId="0" borderId="4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4" borderId="3" xfId="0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/>
    </xf>
    <xf numFmtId="0" fontId="4" fillId="0" borderId="0" xfId="0" applyFont="1"/>
    <xf numFmtId="0" fontId="1" fillId="3" borderId="1" xfId="0" applyFont="1" applyFill="1" applyBorder="1" applyAlignment="1">
      <alignment horizontal="left" vertical="center"/>
    </xf>
    <xf numFmtId="9" fontId="3" fillId="3" borderId="1" xfId="1" applyFont="1" applyFill="1" applyBorder="1"/>
    <xf numFmtId="0" fontId="6" fillId="5" borderId="2" xfId="0" applyFont="1" applyFill="1" applyBorder="1" applyAlignment="1">
      <alignment horizontal="left" vertical="center"/>
    </xf>
    <xf numFmtId="9" fontId="6" fillId="5" borderId="1" xfId="1" applyNumberFormat="1" applyFont="1" applyFill="1" applyBorder="1"/>
    <xf numFmtId="3" fontId="0" fillId="0" borderId="0" xfId="0" applyNumberFormat="1"/>
    <xf numFmtId="0" fontId="9" fillId="11" borderId="10" xfId="0" applyFont="1" applyFill="1" applyBorder="1" applyAlignment="1">
      <alignment horizontal="left"/>
    </xf>
    <xf numFmtId="0" fontId="10" fillId="0" borderId="0" xfId="0" applyFont="1"/>
    <xf numFmtId="0" fontId="7" fillId="0" borderId="5" xfId="0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14" fontId="13" fillId="18" borderId="9" xfId="0" applyNumberFormat="1" applyFont="1" applyFill="1" applyBorder="1" applyAlignment="1">
      <alignment horizontal="center"/>
    </xf>
    <xf numFmtId="0" fontId="13" fillId="18" borderId="16" xfId="0" applyFont="1" applyFill="1" applyBorder="1" applyAlignment="1">
      <alignment horizontal="center"/>
    </xf>
    <xf numFmtId="0" fontId="13" fillId="18" borderId="2" xfId="0" applyFont="1" applyFill="1" applyBorder="1" applyAlignment="1">
      <alignment horizontal="center"/>
    </xf>
    <xf numFmtId="0" fontId="14" fillId="5" borderId="17" xfId="0" applyFont="1" applyFill="1" applyBorder="1" applyAlignment="1">
      <alignment horizontal="left"/>
    </xf>
    <xf numFmtId="0" fontId="14" fillId="5" borderId="6" xfId="0" applyFont="1" applyFill="1" applyBorder="1" applyAlignment="1">
      <alignment horizontal="center"/>
    </xf>
    <xf numFmtId="164" fontId="14" fillId="5" borderId="18" xfId="1" applyNumberFormat="1" applyFont="1" applyFill="1" applyBorder="1" applyAlignment="1">
      <alignment horizontal="center"/>
    </xf>
    <xf numFmtId="0" fontId="13" fillId="12" borderId="19" xfId="0" applyFont="1" applyFill="1" applyBorder="1"/>
    <xf numFmtId="0" fontId="13" fillId="12" borderId="5" xfId="0" applyFont="1" applyFill="1" applyBorder="1" applyAlignment="1">
      <alignment horizontal="center"/>
    </xf>
    <xf numFmtId="10" fontId="13" fillId="12" borderId="20" xfId="0" applyNumberFormat="1" applyFont="1" applyFill="1" applyBorder="1" applyAlignment="1">
      <alignment horizontal="center"/>
    </xf>
    <xf numFmtId="0" fontId="13" fillId="13" borderId="21" xfId="0" applyFont="1" applyFill="1" applyBorder="1"/>
    <xf numFmtId="0" fontId="13" fillId="13" borderId="12" xfId="0" applyFont="1" applyFill="1" applyBorder="1" applyAlignment="1">
      <alignment horizontal="center"/>
    </xf>
    <xf numFmtId="10" fontId="13" fillId="13" borderId="22" xfId="0" applyNumberFormat="1" applyFont="1" applyFill="1" applyBorder="1" applyAlignment="1">
      <alignment horizontal="center"/>
    </xf>
    <xf numFmtId="9" fontId="0" fillId="12" borderId="0" xfId="1" applyFont="1" applyFill="1"/>
    <xf numFmtId="0" fontId="16" fillId="0" borderId="0" xfId="0" applyFont="1" applyAlignment="1">
      <alignment vertical="center"/>
    </xf>
    <xf numFmtId="0" fontId="11" fillId="0" borderId="7" xfId="0" applyFont="1" applyBorder="1" applyAlignment="1">
      <alignment vertical="center" wrapText="1"/>
    </xf>
    <xf numFmtId="0" fontId="11" fillId="0" borderId="7" xfId="0" applyFont="1" applyBorder="1" applyAlignment="1">
      <alignment horizontal="right" vertical="center" wrapText="1"/>
    </xf>
    <xf numFmtId="0" fontId="0" fillId="12" borderId="0" xfId="0" applyFill="1"/>
    <xf numFmtId="0" fontId="1" fillId="20" borderId="8" xfId="0" applyFont="1" applyFill="1" applyBorder="1" applyAlignment="1">
      <alignment horizontal="center" vertical="center"/>
    </xf>
    <xf numFmtId="0" fontId="0" fillId="17" borderId="15" xfId="3" applyFont="1"/>
    <xf numFmtId="0" fontId="12" fillId="16" borderId="0" xfId="2"/>
    <xf numFmtId="0" fontId="17" fillId="21" borderId="24" xfId="0" applyFont="1" applyFill="1" applyBorder="1" applyAlignment="1">
      <alignment vertical="center" wrapText="1"/>
    </xf>
    <xf numFmtId="0" fontId="17" fillId="21" borderId="25" xfId="0" applyFont="1" applyFill="1" applyBorder="1" applyAlignment="1">
      <alignment horizontal="center" vertical="center" wrapText="1"/>
    </xf>
    <xf numFmtId="0" fontId="17" fillId="22" borderId="26" xfId="0" applyFont="1" applyFill="1" applyBorder="1" applyAlignment="1">
      <alignment vertical="center" wrapText="1"/>
    </xf>
    <xf numFmtId="0" fontId="17" fillId="22" borderId="27" xfId="0" applyFont="1" applyFill="1" applyBorder="1" applyAlignment="1">
      <alignment horizontal="center" vertical="center" wrapText="1"/>
    </xf>
    <xf numFmtId="0" fontId="17" fillId="21" borderId="26" xfId="0" applyFont="1" applyFill="1" applyBorder="1" applyAlignment="1">
      <alignment vertical="center" wrapText="1"/>
    </xf>
    <xf numFmtId="0" fontId="17" fillId="21" borderId="27" xfId="0" applyFont="1" applyFill="1" applyBorder="1" applyAlignment="1">
      <alignment horizontal="center" vertical="center" wrapText="1"/>
    </xf>
    <xf numFmtId="0" fontId="18" fillId="21" borderId="28" xfId="0" applyFont="1" applyFill="1" applyBorder="1" applyAlignment="1">
      <alignment vertical="center" wrapText="1"/>
    </xf>
    <xf numFmtId="0" fontId="18" fillId="21" borderId="29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center"/>
    </xf>
    <xf numFmtId="0" fontId="19" fillId="23" borderId="24" xfId="0" applyFont="1" applyFill="1" applyBorder="1" applyAlignment="1">
      <alignment horizontal="left" vertical="center" wrapText="1"/>
    </xf>
    <xf numFmtId="0" fontId="13" fillId="23" borderId="25" xfId="0" applyFont="1" applyFill="1" applyBorder="1" applyAlignment="1">
      <alignment horizontal="right" vertical="center" wrapText="1"/>
    </xf>
    <xf numFmtId="0" fontId="19" fillId="24" borderId="28" xfId="0" applyFont="1" applyFill="1" applyBorder="1" applyAlignment="1">
      <alignment horizontal="left" vertical="center" wrapText="1"/>
    </xf>
    <xf numFmtId="0" fontId="13" fillId="24" borderId="30" xfId="0" applyFont="1" applyFill="1" applyBorder="1" applyAlignment="1">
      <alignment horizontal="right" vertical="center" wrapText="1"/>
    </xf>
    <xf numFmtId="0" fontId="8" fillId="12" borderId="5" xfId="0" applyFont="1" applyFill="1" applyBorder="1"/>
    <xf numFmtId="0" fontId="12" fillId="16" borderId="0" xfId="2" applyAlignment="1">
      <alignment horizontal="center" vertical="center" wrapText="1"/>
    </xf>
    <xf numFmtId="0" fontId="1" fillId="9" borderId="23" xfId="0" applyFont="1" applyFill="1" applyBorder="1" applyAlignment="1">
      <alignment horizontal="center" vertical="center"/>
    </xf>
    <xf numFmtId="14" fontId="0" fillId="0" borderId="0" xfId="0" applyNumberFormat="1"/>
    <xf numFmtId="4" fontId="22" fillId="0" borderId="0" xfId="0" applyNumberFormat="1" applyFont="1"/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1" fillId="9" borderId="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0" fontId="0" fillId="0" borderId="0" xfId="0" applyNumberFormat="1" applyFill="1"/>
    <xf numFmtId="10" fontId="0" fillId="12" borderId="0" xfId="0" applyNumberFormat="1" applyFill="1"/>
    <xf numFmtId="164" fontId="2" fillId="9" borderId="1" xfId="1" applyNumberFormat="1" applyFont="1" applyFill="1" applyBorder="1"/>
    <xf numFmtId="2" fontId="0" fillId="12" borderId="0" xfId="0" applyNumberFormat="1" applyFill="1"/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7" fillId="0" borderId="10" xfId="0" applyFont="1" applyFill="1" applyBorder="1" applyAlignment="1">
      <alignment vertical="center"/>
    </xf>
    <xf numFmtId="0" fontId="8" fillId="29" borderId="5" xfId="0" applyFont="1" applyFill="1" applyBorder="1" applyAlignment="1"/>
    <xf numFmtId="0" fontId="9" fillId="11" borderId="5" xfId="0" applyFont="1" applyFill="1" applyBorder="1" applyAlignment="1">
      <alignment horizontal="right" wrapText="1"/>
    </xf>
    <xf numFmtId="10" fontId="9" fillId="11" borderId="34" xfId="0" applyNumberFormat="1" applyFont="1" applyFill="1" applyBorder="1" applyAlignment="1">
      <alignment horizontal="right" wrapText="1"/>
    </xf>
    <xf numFmtId="0" fontId="7" fillId="8" borderId="18" xfId="0" applyFont="1" applyFill="1" applyBorder="1" applyAlignment="1"/>
    <xf numFmtId="0" fontId="7" fillId="8" borderId="32" xfId="0" applyFont="1" applyFill="1" applyBorder="1" applyAlignment="1"/>
    <xf numFmtId="0" fontId="0" fillId="8" borderId="14" xfId="0" applyFont="1" applyFill="1" applyBorder="1" applyAlignment="1">
      <alignment vertical="center"/>
    </xf>
    <xf numFmtId="0" fontId="0" fillId="8" borderId="33" xfId="0" applyFont="1" applyFill="1" applyBorder="1" applyAlignment="1">
      <alignment vertical="center"/>
    </xf>
    <xf numFmtId="10" fontId="0" fillId="8" borderId="5" xfId="0" applyNumberFormat="1" applyFont="1" applyFill="1" applyBorder="1" applyAlignment="1">
      <alignment horizontal="right" vertical="center"/>
    </xf>
    <xf numFmtId="0" fontId="0" fillId="8" borderId="10" xfId="0" applyFont="1" applyFill="1" applyBorder="1" applyAlignment="1">
      <alignment vertical="center"/>
    </xf>
    <xf numFmtId="0" fontId="0" fillId="8" borderId="5" xfId="0" applyFont="1" applyFill="1" applyBorder="1" applyAlignment="1">
      <alignment vertical="center"/>
    </xf>
    <xf numFmtId="0" fontId="0" fillId="8" borderId="34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1" fillId="4" borderId="31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vertical="center"/>
    </xf>
    <xf numFmtId="0" fontId="6" fillId="30" borderId="5" xfId="0" applyFont="1" applyFill="1" applyBorder="1" applyAlignment="1">
      <alignment vertical="center"/>
    </xf>
    <xf numFmtId="0" fontId="6" fillId="15" borderId="5" xfId="0" applyFont="1" applyFill="1" applyBorder="1" applyAlignment="1">
      <alignment vertical="center"/>
    </xf>
    <xf numFmtId="0" fontId="3" fillId="27" borderId="5" xfId="0" applyFont="1" applyFill="1" applyBorder="1" applyAlignment="1">
      <alignment vertical="center"/>
    </xf>
    <xf numFmtId="0" fontId="3" fillId="28" borderId="5" xfId="0" applyFont="1" applyFill="1" applyBorder="1" applyAlignment="1">
      <alignment vertical="center"/>
    </xf>
    <xf numFmtId="0" fontId="3" fillId="25" borderId="5" xfId="0" applyFont="1" applyFill="1" applyBorder="1" applyAlignment="1">
      <alignment vertical="center"/>
    </xf>
    <xf numFmtId="0" fontId="3" fillId="26" borderId="5" xfId="0" applyFont="1" applyFill="1" applyBorder="1" applyAlignment="1">
      <alignment vertical="center"/>
    </xf>
    <xf numFmtId="0" fontId="3" fillId="29" borderId="5" xfId="0" applyFont="1" applyFill="1" applyBorder="1" applyAlignment="1">
      <alignment vertical="center"/>
    </xf>
    <xf numFmtId="0" fontId="3" fillId="31" borderId="5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6" fillId="30" borderId="10" xfId="0" applyFont="1" applyFill="1" applyBorder="1" applyAlignment="1">
      <alignment vertical="center"/>
    </xf>
    <xf numFmtId="0" fontId="6" fillId="15" borderId="10" xfId="0" applyFont="1" applyFill="1" applyBorder="1" applyAlignment="1">
      <alignment vertical="center"/>
    </xf>
    <xf numFmtId="0" fontId="3" fillId="31" borderId="10" xfId="0" applyFont="1" applyFill="1" applyBorder="1" applyAlignment="1">
      <alignment vertical="center"/>
    </xf>
    <xf numFmtId="0" fontId="8" fillId="28" borderId="10" xfId="0" applyFont="1" applyFill="1" applyBorder="1" applyAlignment="1">
      <alignment vertical="center"/>
    </xf>
    <xf numFmtId="0" fontId="8" fillId="25" borderId="10" xfId="0" applyFont="1" applyFill="1" applyBorder="1" applyAlignment="1">
      <alignment vertical="center"/>
    </xf>
    <xf numFmtId="0" fontId="8" fillId="26" borderId="10" xfId="0" applyFont="1" applyFill="1" applyBorder="1" applyAlignment="1">
      <alignment vertical="center"/>
    </xf>
    <xf numFmtId="0" fontId="8" fillId="29" borderId="10" xfId="0" applyFont="1" applyFill="1" applyBorder="1" applyAlignment="1">
      <alignment vertical="center"/>
    </xf>
    <xf numFmtId="0" fontId="8" fillId="27" borderId="10" xfId="0" applyFont="1" applyFill="1" applyBorder="1" applyAlignment="1">
      <alignment vertical="center"/>
    </xf>
    <xf numFmtId="10" fontId="6" fillId="5" borderId="34" xfId="0" applyNumberFormat="1" applyFont="1" applyFill="1" applyBorder="1" applyAlignment="1">
      <alignment vertical="center"/>
    </xf>
    <xf numFmtId="10" fontId="6" fillId="30" borderId="34" xfId="0" applyNumberFormat="1" applyFont="1" applyFill="1" applyBorder="1" applyAlignment="1">
      <alignment vertical="center"/>
    </xf>
    <xf numFmtId="10" fontId="6" fillId="15" borderId="34" xfId="0" applyNumberFormat="1" applyFont="1" applyFill="1" applyBorder="1" applyAlignment="1">
      <alignment vertical="center"/>
    </xf>
    <xf numFmtId="10" fontId="8" fillId="27" borderId="34" xfId="0" applyNumberFormat="1" applyFont="1" applyFill="1" applyBorder="1" applyAlignment="1">
      <alignment vertical="center"/>
    </xf>
    <xf numFmtId="10" fontId="8" fillId="28" borderId="34" xfId="0" applyNumberFormat="1" applyFont="1" applyFill="1" applyBorder="1" applyAlignment="1">
      <alignment vertical="center"/>
    </xf>
    <xf numFmtId="10" fontId="8" fillId="25" borderId="34" xfId="0" applyNumberFormat="1" applyFont="1" applyFill="1" applyBorder="1" applyAlignment="1">
      <alignment vertical="center"/>
    </xf>
    <xf numFmtId="10" fontId="8" fillId="26" borderId="34" xfId="0" applyNumberFormat="1" applyFont="1" applyFill="1" applyBorder="1" applyAlignment="1">
      <alignment vertical="center"/>
    </xf>
    <xf numFmtId="10" fontId="8" fillId="29" borderId="34" xfId="0" applyNumberFormat="1" applyFont="1" applyFill="1" applyBorder="1" applyAlignment="1">
      <alignment vertical="center"/>
    </xf>
    <xf numFmtId="10" fontId="3" fillId="31" borderId="34" xfId="0" applyNumberFormat="1" applyFont="1" applyFill="1" applyBorder="1" applyAlignment="1">
      <alignment vertical="center"/>
    </xf>
    <xf numFmtId="0" fontId="1" fillId="6" borderId="14" xfId="0" applyFont="1" applyFill="1" applyBorder="1" applyAlignment="1">
      <alignment horizontal="center" vertical="center" wrapText="1"/>
    </xf>
    <xf numFmtId="0" fontId="1" fillId="6" borderId="33" xfId="0" applyFont="1" applyFill="1" applyBorder="1" applyAlignment="1">
      <alignment horizontal="center" vertical="center" wrapText="1"/>
    </xf>
    <xf numFmtId="0" fontId="1" fillId="6" borderId="40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left" wrapText="1"/>
    </xf>
    <xf numFmtId="0" fontId="8" fillId="7" borderId="12" xfId="0" applyNumberFormat="1" applyFont="1" applyFill="1" applyBorder="1" applyAlignment="1">
      <alignment wrapText="1"/>
    </xf>
    <xf numFmtId="0" fontId="6" fillId="5" borderId="5" xfId="0" applyFont="1" applyFill="1" applyBorder="1" applyAlignment="1"/>
    <xf numFmtId="0" fontId="23" fillId="0" borderId="0" xfId="0" applyFont="1" applyFill="1"/>
    <xf numFmtId="0" fontId="11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10" fontId="1" fillId="6" borderId="13" xfId="0" applyNumberFormat="1" applyFont="1" applyFill="1" applyBorder="1" applyAlignment="1">
      <alignment horizontal="right" vertical="center" wrapText="1"/>
    </xf>
    <xf numFmtId="0" fontId="0" fillId="0" borderId="5" xfId="0" applyBorder="1"/>
    <xf numFmtId="0" fontId="0" fillId="0" borderId="5" xfId="0" applyFill="1" applyBorder="1"/>
    <xf numFmtId="0" fontId="7" fillId="5" borderId="41" xfId="0" applyFont="1" applyFill="1" applyBorder="1"/>
    <xf numFmtId="0" fontId="8" fillId="10" borderId="41" xfId="0" applyFont="1" applyFill="1" applyBorder="1"/>
    <xf numFmtId="0" fontId="8" fillId="12" borderId="41" xfId="0" applyFont="1" applyFill="1" applyBorder="1"/>
    <xf numFmtId="0" fontId="8" fillId="13" borderId="41" xfId="0" applyFont="1" applyFill="1" applyBorder="1"/>
    <xf numFmtId="0" fontId="8" fillId="14" borderId="41" xfId="0" applyFont="1" applyFill="1" applyBorder="1"/>
    <xf numFmtId="9" fontId="0" fillId="0" borderId="0" xfId="0" applyNumberFormat="1"/>
    <xf numFmtId="0" fontId="3" fillId="31" borderId="37" xfId="0" applyFont="1" applyFill="1" applyBorder="1" applyAlignment="1">
      <alignment vertical="center"/>
    </xf>
    <xf numFmtId="0" fontId="3" fillId="31" borderId="38" xfId="0" applyFont="1" applyFill="1" applyBorder="1" applyAlignment="1">
      <alignment vertical="center"/>
    </xf>
    <xf numFmtId="10" fontId="3" fillId="31" borderId="39" xfId="0" applyNumberFormat="1" applyFont="1" applyFill="1" applyBorder="1" applyAlignment="1">
      <alignment vertical="center"/>
    </xf>
    <xf numFmtId="10" fontId="0" fillId="9" borderId="5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5" xfId="0" applyFont="1" applyBorder="1" applyAlignment="1">
      <alignment horizontal="right" vertical="center" wrapText="1"/>
    </xf>
    <xf numFmtId="0" fontId="0" fillId="0" borderId="34" xfId="0" applyFont="1" applyBorder="1" applyAlignment="1">
      <alignment horizontal="right" vertical="center" wrapText="1"/>
    </xf>
    <xf numFmtId="0" fontId="3" fillId="32" borderId="3" xfId="0" applyFont="1" applyFill="1" applyBorder="1" applyAlignment="1">
      <alignment horizontal="right" vertical="center"/>
    </xf>
    <xf numFmtId="0" fontId="3" fillId="32" borderId="14" xfId="0" applyFont="1" applyFill="1" applyBorder="1" applyAlignment="1">
      <alignment horizontal="center" vertical="center" wrapText="1"/>
    </xf>
    <xf numFmtId="0" fontId="3" fillId="32" borderId="33" xfId="0" applyFont="1" applyFill="1" applyBorder="1" applyAlignment="1">
      <alignment horizontal="center" vertical="center" wrapText="1"/>
    </xf>
    <xf numFmtId="0" fontId="3" fillId="32" borderId="40" xfId="0" applyFont="1" applyFill="1" applyBorder="1" applyAlignment="1">
      <alignment horizontal="center" vertical="center" wrapText="1"/>
    </xf>
    <xf numFmtId="9" fontId="0" fillId="0" borderId="1" xfId="1" applyFont="1" applyFill="1" applyBorder="1"/>
    <xf numFmtId="10" fontId="6" fillId="5" borderId="5" xfId="0" applyNumberFormat="1" applyFont="1" applyFill="1" applyBorder="1" applyAlignment="1">
      <alignment horizontal="right"/>
    </xf>
    <xf numFmtId="10" fontId="8" fillId="28" borderId="5" xfId="0" applyNumberFormat="1" applyFont="1" applyFill="1" applyBorder="1" applyAlignment="1">
      <alignment horizontal="right"/>
    </xf>
    <xf numFmtId="10" fontId="8" fillId="29" borderId="5" xfId="0" applyNumberFormat="1" applyFont="1" applyFill="1" applyBorder="1" applyAlignment="1">
      <alignment horizontal="right"/>
    </xf>
    <xf numFmtId="0" fontId="1" fillId="4" borderId="5" xfId="0" applyFont="1" applyFill="1" applyBorder="1" applyAlignment="1">
      <alignment horizontal="center" vertical="center"/>
    </xf>
    <xf numFmtId="0" fontId="8" fillId="33" borderId="5" xfId="0" applyFont="1" applyFill="1" applyBorder="1" applyAlignment="1"/>
    <xf numFmtId="10" fontId="8" fillId="33" borderId="5" xfId="0" applyNumberFormat="1" applyFont="1" applyFill="1" applyBorder="1" applyAlignment="1">
      <alignment horizontal="right"/>
    </xf>
    <xf numFmtId="0" fontId="3" fillId="32" borderId="11" xfId="0" applyFont="1" applyFill="1" applyBorder="1" applyAlignment="1">
      <alignment vertical="center" wrapText="1"/>
    </xf>
    <xf numFmtId="0" fontId="3" fillId="32" borderId="12" xfId="0" applyFont="1" applyFill="1" applyBorder="1" applyAlignment="1">
      <alignment horizontal="right" vertical="center" wrapText="1"/>
    </xf>
    <xf numFmtId="0" fontId="3" fillId="32" borderId="13" xfId="0" applyFont="1" applyFill="1" applyBorder="1" applyAlignment="1">
      <alignment horizontal="right" vertical="center" wrapText="1"/>
    </xf>
    <xf numFmtId="0" fontId="15" fillId="19" borderId="5" xfId="0" applyFont="1" applyFill="1" applyBorder="1" applyAlignment="1">
      <alignment horizontal="justify" vertical="center" wrapText="1"/>
    </xf>
    <xf numFmtId="0" fontId="15" fillId="19" borderId="5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justify" vertical="center" wrapText="1"/>
    </xf>
    <xf numFmtId="0" fontId="15" fillId="5" borderId="5" xfId="0" applyFont="1" applyFill="1" applyBorder="1" applyAlignment="1">
      <alignment horizontal="center" vertical="center" wrapText="1"/>
    </xf>
    <xf numFmtId="10" fontId="0" fillId="0" borderId="5" xfId="0" applyNumberFormat="1" applyFont="1" applyFill="1" applyBorder="1" applyAlignment="1">
      <alignment horizontal="right" vertical="center"/>
    </xf>
    <xf numFmtId="0" fontId="7" fillId="0" borderId="32" xfId="0" applyFont="1" applyFill="1" applyBorder="1" applyAlignment="1"/>
    <xf numFmtId="0" fontId="25" fillId="34" borderId="0" xfId="0" applyFont="1" applyFill="1"/>
    <xf numFmtId="0" fontId="24" fillId="34" borderId="0" xfId="0" applyFont="1" applyFill="1" applyAlignment="1">
      <alignment horizontal="left"/>
    </xf>
    <xf numFmtId="0" fontId="25" fillId="34" borderId="0" xfId="0" applyFont="1" applyFill="1" applyBorder="1" applyAlignment="1">
      <alignment horizontal="left" vertical="center"/>
    </xf>
    <xf numFmtId="0" fontId="1" fillId="10" borderId="9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10" fontId="1" fillId="0" borderId="2" xfId="0" applyNumberFormat="1" applyFont="1" applyFill="1" applyBorder="1" applyAlignment="1">
      <alignment horizontal="center" vertical="center"/>
    </xf>
    <xf numFmtId="0" fontId="12" fillId="16" borderId="7" xfId="2" applyBorder="1" applyAlignment="1">
      <alignment horizontal="center" vertical="center" wrapText="1"/>
    </xf>
    <xf numFmtId="0" fontId="3" fillId="0" borderId="0" xfId="0" applyFont="1"/>
  </cellXfs>
  <cellStyles count="4">
    <cellStyle name="Incorrecto" xfId="2" builtinId="27"/>
    <cellStyle name="Normal" xfId="0" builtinId="0"/>
    <cellStyle name="Notas" xfId="3" builtinId="10"/>
    <cellStyle name="Porcentaje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7DDF1"/>
      <color rgb="FF9BC2E6"/>
      <color rgb="FFFFE3E3"/>
      <color rgb="FFFEC2B8"/>
      <color rgb="FFFF8E8E"/>
      <color rgb="FFFF5555"/>
      <color rgb="FFFFAAAA"/>
      <color rgb="FFFF7272"/>
      <color rgb="FFFFC6C6"/>
      <color rgb="FFFF39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23"/>
  <sheetViews>
    <sheetView tabSelected="1" topLeftCell="A96" zoomScale="70" zoomScaleNormal="70" workbookViewId="0">
      <selection activeCell="B123" sqref="B123"/>
    </sheetView>
  </sheetViews>
  <sheetFormatPr baseColWidth="10" defaultColWidth="9.140625" defaultRowHeight="15" x14ac:dyDescent="0.25"/>
  <cols>
    <col min="1" max="1" width="26.28515625" customWidth="1"/>
    <col min="2" max="4" width="15.7109375" customWidth="1"/>
    <col min="5" max="6" width="17.140625" customWidth="1"/>
    <col min="7" max="7" width="23.42578125" customWidth="1"/>
    <col min="8" max="8" width="7.140625" customWidth="1"/>
    <col min="9" max="11" width="5.5703125" customWidth="1"/>
    <col min="12" max="12" width="21.28515625" style="83" customWidth="1"/>
    <col min="13" max="13" width="12.7109375" customWidth="1"/>
    <col min="14" max="14" width="10.140625" customWidth="1"/>
    <col min="15" max="15" width="9.140625" style="77"/>
    <col min="18" max="18" width="14.7109375" customWidth="1"/>
  </cols>
  <sheetData>
    <row r="1" spans="1:14" ht="15" customHeight="1" thickBot="1" x14ac:dyDescent="0.3">
      <c r="A1" s="23" t="s">
        <v>210</v>
      </c>
      <c r="I1" s="174" t="s">
        <v>74</v>
      </c>
      <c r="J1" s="174"/>
      <c r="K1" s="174"/>
      <c r="L1" s="175"/>
    </row>
    <row r="2" spans="1:14" ht="15" customHeight="1" thickBot="1" x14ac:dyDescent="0.3">
      <c r="A2" s="9" t="s">
        <v>0</v>
      </c>
      <c r="B2" s="10" t="s">
        <v>1</v>
      </c>
      <c r="C2" s="10" t="s">
        <v>2</v>
      </c>
      <c r="D2" s="10" t="s">
        <v>3</v>
      </c>
      <c r="E2" s="11" t="s">
        <v>18</v>
      </c>
      <c r="F2" s="11" t="s">
        <v>19</v>
      </c>
      <c r="G2" s="53" t="s">
        <v>64</v>
      </c>
      <c r="I2" s="176" t="s">
        <v>75</v>
      </c>
      <c r="J2" s="174"/>
      <c r="K2" s="174"/>
      <c r="L2" s="175"/>
    </row>
    <row r="3" spans="1:14" ht="15" customHeight="1" thickBot="1" x14ac:dyDescent="0.3">
      <c r="A3" s="1" t="s">
        <v>4</v>
      </c>
      <c r="B3" s="16">
        <v>0</v>
      </c>
      <c r="C3" s="17">
        <v>0</v>
      </c>
      <c r="D3" s="8">
        <v>0</v>
      </c>
      <c r="E3" s="12">
        <f>D3/$D$12</f>
        <v>0</v>
      </c>
      <c r="F3" s="158">
        <f>E3</f>
        <v>0</v>
      </c>
      <c r="G3" s="12">
        <v>2.2446689113355782E-3</v>
      </c>
    </row>
    <row r="4" spans="1:14" ht="15" customHeight="1" thickBot="1" x14ac:dyDescent="0.3">
      <c r="A4" s="1" t="s">
        <v>5</v>
      </c>
      <c r="B4" s="18">
        <v>38</v>
      </c>
      <c r="C4" s="15">
        <v>22</v>
      </c>
      <c r="D4" s="8">
        <v>60</v>
      </c>
      <c r="E4" s="12">
        <f t="shared" ref="E4:E11" si="0">D4/$D$12</f>
        <v>0.12219959266802444</v>
      </c>
      <c r="F4" s="158">
        <f>F3+E4</f>
        <v>0.12219959266802444</v>
      </c>
      <c r="G4" s="12">
        <v>0.10662177328843996</v>
      </c>
    </row>
    <row r="5" spans="1:14" ht="15" customHeight="1" thickBot="1" x14ac:dyDescent="0.3">
      <c r="A5" s="1" t="s">
        <v>6</v>
      </c>
      <c r="B5" s="18">
        <v>15</v>
      </c>
      <c r="C5" s="15">
        <v>19</v>
      </c>
      <c r="D5" s="8">
        <v>34</v>
      </c>
      <c r="E5" s="12">
        <f t="shared" si="0"/>
        <v>6.9246435845213852E-2</v>
      </c>
      <c r="F5" s="158">
        <f>F4+E5</f>
        <v>0.19144602851323828</v>
      </c>
      <c r="G5" s="12">
        <v>0.13804713804713806</v>
      </c>
      <c r="H5" s="34"/>
      <c r="I5" s="35"/>
      <c r="J5" s="35"/>
    </row>
    <row r="6" spans="1:14" ht="15" customHeight="1" thickBot="1" x14ac:dyDescent="0.3">
      <c r="A6" s="1" t="s">
        <v>7</v>
      </c>
      <c r="B6" s="18">
        <v>29</v>
      </c>
      <c r="C6" s="15">
        <v>17</v>
      </c>
      <c r="D6" s="8">
        <v>46</v>
      </c>
      <c r="E6" s="12">
        <f t="shared" si="0"/>
        <v>9.368635437881874E-2</v>
      </c>
      <c r="F6" s="158">
        <f t="shared" ref="F6:F11" si="1">F5+E6</f>
        <v>0.285132382892057</v>
      </c>
      <c r="G6" s="12">
        <v>0.10886644219977554</v>
      </c>
      <c r="H6" s="34"/>
      <c r="I6" s="35"/>
      <c r="J6" s="35"/>
      <c r="K6" s="35"/>
    </row>
    <row r="7" spans="1:14" ht="15" customHeight="1" thickBot="1" x14ac:dyDescent="0.3">
      <c r="A7" s="1" t="s">
        <v>8</v>
      </c>
      <c r="B7" s="18">
        <v>32</v>
      </c>
      <c r="C7" s="15">
        <v>35</v>
      </c>
      <c r="D7" s="8">
        <v>67</v>
      </c>
      <c r="E7" s="12">
        <f t="shared" si="0"/>
        <v>0.13645621181262729</v>
      </c>
      <c r="F7" s="158">
        <f t="shared" si="1"/>
        <v>0.42158859470468429</v>
      </c>
      <c r="G7" s="12">
        <v>0.15151515151515152</v>
      </c>
      <c r="H7" s="34"/>
      <c r="I7" s="35"/>
      <c r="J7" s="35"/>
      <c r="K7" s="35"/>
    </row>
    <row r="8" spans="1:14" ht="15" customHeight="1" thickBot="1" x14ac:dyDescent="0.3">
      <c r="A8" s="1" t="s">
        <v>9</v>
      </c>
      <c r="B8" s="18">
        <v>32</v>
      </c>
      <c r="C8" s="15">
        <v>42</v>
      </c>
      <c r="D8" s="8">
        <v>74</v>
      </c>
      <c r="E8" s="12">
        <f t="shared" si="0"/>
        <v>0.15071283095723015</v>
      </c>
      <c r="F8" s="158">
        <f t="shared" si="1"/>
        <v>0.57230142566191444</v>
      </c>
      <c r="G8" s="12">
        <v>0.14927048260381592</v>
      </c>
      <c r="H8" s="34"/>
      <c r="I8" s="35"/>
      <c r="J8" s="35"/>
      <c r="K8" s="35"/>
    </row>
    <row r="9" spans="1:14" ht="15" customHeight="1" thickBot="1" x14ac:dyDescent="0.3">
      <c r="A9" s="1" t="s">
        <v>10</v>
      </c>
      <c r="B9" s="18">
        <v>38</v>
      </c>
      <c r="C9" s="15">
        <v>35</v>
      </c>
      <c r="D9" s="8">
        <v>73</v>
      </c>
      <c r="E9" s="12">
        <f t="shared" si="0"/>
        <v>0.14867617107942974</v>
      </c>
      <c r="F9" s="158">
        <f t="shared" si="1"/>
        <v>0.72097759674134421</v>
      </c>
      <c r="G9" s="12">
        <v>0.14029180695847362</v>
      </c>
      <c r="I9" s="34"/>
      <c r="J9" s="35"/>
      <c r="K9" s="35"/>
    </row>
    <row r="10" spans="1:14" ht="15" customHeight="1" thickBot="1" x14ac:dyDescent="0.3">
      <c r="A10" s="1" t="s">
        <v>11</v>
      </c>
      <c r="B10" s="18">
        <v>30</v>
      </c>
      <c r="C10" s="15">
        <v>14</v>
      </c>
      <c r="D10" s="8">
        <v>44</v>
      </c>
      <c r="E10" s="12">
        <f t="shared" si="0"/>
        <v>8.9613034623217916E-2</v>
      </c>
      <c r="F10" s="158">
        <f t="shared" si="1"/>
        <v>0.81059063136456211</v>
      </c>
      <c r="G10" s="12">
        <v>6.7340067340067339E-2</v>
      </c>
      <c r="J10" s="34"/>
      <c r="K10" s="35"/>
    </row>
    <row r="11" spans="1:14" ht="15" customHeight="1" thickBot="1" x14ac:dyDescent="0.3">
      <c r="A11" s="1" t="s">
        <v>90</v>
      </c>
      <c r="B11" s="18">
        <v>34</v>
      </c>
      <c r="C11" s="15">
        <v>59</v>
      </c>
      <c r="D11" s="8">
        <v>93</v>
      </c>
      <c r="E11" s="12">
        <f t="shared" si="0"/>
        <v>0.18940936863543789</v>
      </c>
      <c r="F11" s="158">
        <f t="shared" si="1"/>
        <v>1</v>
      </c>
      <c r="G11" s="80">
        <v>0.13580246913580246</v>
      </c>
      <c r="J11" s="34"/>
      <c r="K11" s="35"/>
    </row>
    <row r="12" spans="1:14" ht="15" customHeight="1" thickBot="1" x14ac:dyDescent="0.3">
      <c r="A12" s="22" t="s">
        <v>49</v>
      </c>
      <c r="B12" s="64">
        <v>248</v>
      </c>
      <c r="C12" s="154">
        <v>243</v>
      </c>
      <c r="D12" s="64">
        <v>491</v>
      </c>
      <c r="E12" s="29"/>
      <c r="J12" s="34"/>
      <c r="K12" s="35"/>
      <c r="L12" s="24" t="s">
        <v>246</v>
      </c>
    </row>
    <row r="13" spans="1:14" ht="15" customHeight="1" x14ac:dyDescent="0.25">
      <c r="A13" s="4"/>
      <c r="B13" s="7">
        <f>B12/D12</f>
        <v>0.50509164969450104</v>
      </c>
      <c r="C13" s="7">
        <f>C12/D12</f>
        <v>0.49490835030549896</v>
      </c>
      <c r="D13" s="5"/>
      <c r="F13" s="29"/>
      <c r="K13" s="35"/>
      <c r="L13" s="99" t="s">
        <v>80</v>
      </c>
      <c r="M13" s="100" t="s">
        <v>25</v>
      </c>
      <c r="N13" s="101" t="s">
        <v>26</v>
      </c>
    </row>
    <row r="14" spans="1:14" ht="15" customHeight="1" x14ac:dyDescent="0.25">
      <c r="A14" s="4"/>
      <c r="B14" s="7"/>
      <c r="C14" s="7"/>
      <c r="D14" s="5"/>
      <c r="E14" s="29"/>
      <c r="J14" s="73"/>
      <c r="K14" s="35"/>
      <c r="L14" s="111" t="s">
        <v>13</v>
      </c>
      <c r="M14" s="102">
        <v>100</v>
      </c>
      <c r="N14" s="120" t="s">
        <v>238</v>
      </c>
    </row>
    <row r="15" spans="1:14" ht="15" customHeight="1" x14ac:dyDescent="0.25">
      <c r="A15" s="6"/>
      <c r="B15" s="6"/>
      <c r="C15" s="6"/>
      <c r="D15" s="6"/>
      <c r="E15" s="29"/>
      <c r="J15" s="73"/>
      <c r="L15" s="112" t="s">
        <v>34</v>
      </c>
      <c r="M15" s="103">
        <v>98</v>
      </c>
      <c r="N15" s="121" t="s">
        <v>239</v>
      </c>
    </row>
    <row r="16" spans="1:14" ht="15" customHeight="1" x14ac:dyDescent="0.25">
      <c r="A16" s="24"/>
      <c r="E16" s="29"/>
      <c r="J16" s="74"/>
      <c r="K16" s="75"/>
      <c r="L16" s="113" t="s">
        <v>98</v>
      </c>
      <c r="M16" s="104">
        <v>97</v>
      </c>
      <c r="N16" s="122" t="s">
        <v>240</v>
      </c>
    </row>
    <row r="17" spans="1:15" ht="15" customHeight="1" thickBot="1" x14ac:dyDescent="0.3">
      <c r="A17" s="24" t="s">
        <v>216</v>
      </c>
      <c r="E17" s="29"/>
      <c r="G17" t="s">
        <v>255</v>
      </c>
      <c r="J17" s="74"/>
      <c r="K17" s="75"/>
      <c r="L17" s="119" t="s">
        <v>23</v>
      </c>
      <c r="M17" s="105">
        <v>65</v>
      </c>
      <c r="N17" s="123" t="s">
        <v>241</v>
      </c>
    </row>
    <row r="18" spans="1:15" ht="18.75" thickBot="1" x14ac:dyDescent="0.3">
      <c r="A18" s="155" t="s">
        <v>185</v>
      </c>
      <c r="B18" s="156" t="s">
        <v>57</v>
      </c>
      <c r="C18" s="157" t="s">
        <v>26</v>
      </c>
      <c r="G18" s="177" t="s">
        <v>144</v>
      </c>
      <c r="H18" s="178"/>
      <c r="J18" s="34"/>
      <c r="K18" s="35"/>
      <c r="L18" s="115" t="s">
        <v>33</v>
      </c>
      <c r="M18" s="106">
        <v>58</v>
      </c>
      <c r="N18" s="124" t="s">
        <v>242</v>
      </c>
    </row>
    <row r="19" spans="1:15" ht="18.75" thickBot="1" x14ac:dyDescent="0.3">
      <c r="A19" s="151" t="s">
        <v>29</v>
      </c>
      <c r="B19" s="152">
        <v>281</v>
      </c>
      <c r="C19" s="153" t="s">
        <v>211</v>
      </c>
      <c r="G19" s="181">
        <v>3.1E-2</v>
      </c>
      <c r="H19" s="182"/>
      <c r="J19" s="34"/>
      <c r="K19" s="35"/>
      <c r="L19" s="116" t="s">
        <v>22</v>
      </c>
      <c r="M19" s="107">
        <v>42</v>
      </c>
      <c r="N19" s="125" t="s">
        <v>243</v>
      </c>
    </row>
    <row r="20" spans="1:15" ht="18.75" thickBot="1" x14ac:dyDescent="0.3">
      <c r="A20" s="151" t="s">
        <v>31</v>
      </c>
      <c r="B20" s="152">
        <v>192</v>
      </c>
      <c r="C20" s="153" t="s">
        <v>212</v>
      </c>
      <c r="I20" s="13"/>
      <c r="J20" s="34"/>
      <c r="K20" s="35"/>
      <c r="L20" s="117" t="s">
        <v>12</v>
      </c>
      <c r="M20" s="108">
        <v>19</v>
      </c>
      <c r="N20" s="126" t="s">
        <v>244</v>
      </c>
    </row>
    <row r="21" spans="1:15" ht="18.75" thickBot="1" x14ac:dyDescent="0.3">
      <c r="A21" s="151" t="s">
        <v>30</v>
      </c>
      <c r="B21" s="152">
        <v>31</v>
      </c>
      <c r="C21" s="153" t="s">
        <v>213</v>
      </c>
      <c r="G21" s="177" t="s">
        <v>145</v>
      </c>
      <c r="H21" s="178"/>
      <c r="I21" s="14"/>
      <c r="J21" s="6"/>
      <c r="K21" s="35"/>
      <c r="L21" s="118" t="s">
        <v>84</v>
      </c>
      <c r="M21" s="109">
        <v>13</v>
      </c>
      <c r="N21" s="127" t="s">
        <v>245</v>
      </c>
    </row>
    <row r="22" spans="1:15" ht="15.75" thickBot="1" x14ac:dyDescent="0.3">
      <c r="A22" s="151" t="s">
        <v>41</v>
      </c>
      <c r="B22" s="152">
        <v>5</v>
      </c>
      <c r="C22" s="153" t="s">
        <v>214</v>
      </c>
      <c r="G22" s="179">
        <v>22.1</v>
      </c>
      <c r="H22" s="180"/>
      <c r="I22" s="14"/>
      <c r="J22" s="6"/>
      <c r="L22" s="114" t="s">
        <v>41</v>
      </c>
      <c r="M22" s="110">
        <v>19</v>
      </c>
      <c r="N22" s="128" t="s">
        <v>244</v>
      </c>
    </row>
    <row r="23" spans="1:15" ht="15.75" thickBot="1" x14ac:dyDescent="0.3">
      <c r="A23" s="151" t="s">
        <v>186</v>
      </c>
      <c r="B23" s="152">
        <v>2</v>
      </c>
      <c r="C23" s="153" t="s">
        <v>215</v>
      </c>
      <c r="I23" s="14"/>
      <c r="J23" s="6"/>
      <c r="L23" s="147" t="s">
        <v>24</v>
      </c>
      <c r="M23" s="148">
        <f>SUM(M14:M22)</f>
        <v>511</v>
      </c>
      <c r="N23" s="149"/>
    </row>
    <row r="24" spans="1:15" ht="15.75" thickBot="1" x14ac:dyDescent="0.3">
      <c r="A24" s="165" t="s">
        <v>24</v>
      </c>
      <c r="B24" s="166">
        <f>SUM(B19:B23)</f>
        <v>511</v>
      </c>
      <c r="C24" s="167"/>
      <c r="I24" s="14"/>
      <c r="J24" s="6"/>
      <c r="L24"/>
    </row>
    <row r="25" spans="1:15" ht="18" x14ac:dyDescent="0.25">
      <c r="A25" s="34"/>
      <c r="B25" s="35"/>
      <c r="C25" s="35"/>
      <c r="I25" s="14"/>
      <c r="J25" s="6"/>
      <c r="L25"/>
      <c r="O25"/>
    </row>
    <row r="26" spans="1:15" ht="15.75" thickBot="1" x14ac:dyDescent="0.3">
      <c r="A26" s="24"/>
      <c r="I26" s="14"/>
      <c r="J26" s="6"/>
      <c r="L26"/>
      <c r="O26"/>
    </row>
    <row r="27" spans="1:15" ht="15.75" thickBot="1" x14ac:dyDescent="0.3">
      <c r="A27" s="25" t="s">
        <v>17</v>
      </c>
      <c r="B27" s="3">
        <v>283</v>
      </c>
      <c r="C27" s="26">
        <f>B27/(B27+B28)</f>
        <v>0.55381604696673192</v>
      </c>
      <c r="I27" s="14"/>
      <c r="J27" s="6"/>
      <c r="L27"/>
      <c r="O27"/>
    </row>
    <row r="28" spans="1:15" ht="18.75" thickBot="1" x14ac:dyDescent="0.3">
      <c r="A28" s="27" t="s">
        <v>16</v>
      </c>
      <c r="B28" s="2">
        <v>228</v>
      </c>
      <c r="C28" s="28">
        <f>B28/(B27+B28)</f>
        <v>0.44618395303326808</v>
      </c>
      <c r="E28" s="34"/>
      <c r="I28" s="14"/>
      <c r="J28" s="6"/>
      <c r="L28"/>
      <c r="O28"/>
    </row>
    <row r="29" spans="1:15" x14ac:dyDescent="0.25">
      <c r="A29" s="24"/>
      <c r="C29" s="146"/>
      <c r="I29" s="14"/>
      <c r="J29" s="6"/>
      <c r="L29"/>
      <c r="O29"/>
    </row>
    <row r="30" spans="1:15" x14ac:dyDescent="0.25">
      <c r="A30" s="24"/>
      <c r="C30" s="146"/>
      <c r="I30" s="14"/>
      <c r="J30" s="6"/>
      <c r="L30"/>
      <c r="O30"/>
    </row>
    <row r="31" spans="1:15" ht="15.75" thickBot="1" x14ac:dyDescent="0.3">
      <c r="A31" s="24" t="s">
        <v>266</v>
      </c>
      <c r="C31" s="146"/>
      <c r="I31" s="14"/>
      <c r="J31" s="6"/>
      <c r="L31"/>
      <c r="O31"/>
    </row>
    <row r="32" spans="1:15" ht="15.75" thickBot="1" x14ac:dyDescent="0.3">
      <c r="A32" s="71" t="s">
        <v>14</v>
      </c>
      <c r="B32" s="71" t="s">
        <v>15</v>
      </c>
      <c r="C32" s="76" t="s">
        <v>20</v>
      </c>
      <c r="D32" s="76" t="s">
        <v>21</v>
      </c>
      <c r="I32" s="14"/>
      <c r="J32" s="6"/>
      <c r="L32"/>
      <c r="O32"/>
    </row>
    <row r="33" spans="1:15" x14ac:dyDescent="0.25">
      <c r="A33" s="90" t="s">
        <v>131</v>
      </c>
      <c r="B33" s="91">
        <v>42</v>
      </c>
      <c r="C33" s="92">
        <f>B33/B$24</f>
        <v>8.2191780821917804E-2</v>
      </c>
      <c r="D33" s="88">
        <v>1</v>
      </c>
      <c r="E33" s="90" t="s">
        <v>181</v>
      </c>
      <c r="I33" s="14"/>
      <c r="J33" s="6"/>
      <c r="L33"/>
    </row>
    <row r="34" spans="1:15" ht="18.75" thickBot="1" x14ac:dyDescent="0.3">
      <c r="A34" s="93" t="s">
        <v>83</v>
      </c>
      <c r="B34" s="94">
        <v>41</v>
      </c>
      <c r="C34" s="92">
        <f t="shared" ref="C34:C97" si="2">B34/B$24</f>
        <v>8.0234833659491189E-2</v>
      </c>
      <c r="D34" s="89">
        <v>2</v>
      </c>
      <c r="E34" s="34"/>
      <c r="I34" s="14"/>
      <c r="J34" s="6"/>
      <c r="K34" s="34"/>
      <c r="L34" s="19" t="s">
        <v>28</v>
      </c>
      <c r="M34" s="19"/>
      <c r="N34" s="19"/>
    </row>
    <row r="35" spans="1:15" ht="15.75" customHeight="1" x14ac:dyDescent="0.25">
      <c r="A35" s="93" t="s">
        <v>109</v>
      </c>
      <c r="B35" s="94">
        <v>31</v>
      </c>
      <c r="C35" s="92">
        <f t="shared" si="2"/>
        <v>6.0665362035225046E-2</v>
      </c>
      <c r="D35" s="89">
        <v>3</v>
      </c>
      <c r="E35" s="34"/>
      <c r="I35" s="14"/>
      <c r="J35" s="6"/>
      <c r="K35" s="34"/>
      <c r="L35" s="129" t="s">
        <v>32</v>
      </c>
      <c r="M35" s="130" t="s">
        <v>25</v>
      </c>
      <c r="N35" s="131" t="s">
        <v>26</v>
      </c>
    </row>
    <row r="36" spans="1:15" ht="18" x14ac:dyDescent="0.25">
      <c r="A36" s="93" t="s">
        <v>159</v>
      </c>
      <c r="B36" s="94">
        <v>26</v>
      </c>
      <c r="C36" s="92">
        <f t="shared" si="2"/>
        <v>5.0880626223091974E-2</v>
      </c>
      <c r="D36" s="95">
        <v>4</v>
      </c>
      <c r="E36" s="34"/>
      <c r="I36" s="6"/>
      <c r="J36" s="34"/>
      <c r="K36" s="82"/>
      <c r="L36" s="30" t="s">
        <v>135</v>
      </c>
      <c r="M36" s="86">
        <v>150</v>
      </c>
      <c r="N36" s="87">
        <f t="shared" ref="N36:N47" si="3">M36/B$24</f>
        <v>0.29354207436399216</v>
      </c>
      <c r="O36"/>
    </row>
    <row r="37" spans="1:15" ht="18" x14ac:dyDescent="0.25">
      <c r="A37" s="93" t="s">
        <v>169</v>
      </c>
      <c r="B37" s="94">
        <v>22</v>
      </c>
      <c r="C37" s="92">
        <f t="shared" si="2"/>
        <v>4.3052837573385516E-2</v>
      </c>
      <c r="D37" s="95">
        <v>5</v>
      </c>
      <c r="E37" s="34"/>
      <c r="F37" s="35"/>
      <c r="J37" s="34"/>
      <c r="K37" s="82"/>
      <c r="L37" s="30" t="s">
        <v>254</v>
      </c>
      <c r="M37" s="86">
        <v>42</v>
      </c>
      <c r="N37" s="87">
        <f t="shared" si="3"/>
        <v>8.2191780821917804E-2</v>
      </c>
      <c r="O37"/>
    </row>
    <row r="38" spans="1:15" ht="18" x14ac:dyDescent="0.25">
      <c r="A38" s="93" t="s">
        <v>110</v>
      </c>
      <c r="B38" s="94">
        <v>17</v>
      </c>
      <c r="C38" s="92">
        <f t="shared" si="2"/>
        <v>3.3268101761252444E-2</v>
      </c>
      <c r="D38" s="89">
        <v>6</v>
      </c>
      <c r="E38" s="34"/>
      <c r="F38" s="35"/>
      <c r="I38" s="19"/>
      <c r="K38" s="82"/>
      <c r="L38" s="30" t="s">
        <v>83</v>
      </c>
      <c r="M38" s="86">
        <v>36</v>
      </c>
      <c r="N38" s="87">
        <f t="shared" si="3"/>
        <v>7.0450097847358117E-2</v>
      </c>
      <c r="O38"/>
    </row>
    <row r="39" spans="1:15" ht="18" x14ac:dyDescent="0.25">
      <c r="A39" s="93" t="s">
        <v>184</v>
      </c>
      <c r="B39" s="94">
        <v>14</v>
      </c>
      <c r="C39" s="92">
        <f t="shared" si="2"/>
        <v>2.7397260273972601E-2</v>
      </c>
      <c r="D39" s="89">
        <v>7</v>
      </c>
      <c r="E39" s="34"/>
      <c r="F39" s="35"/>
      <c r="I39" s="20"/>
      <c r="K39" s="82"/>
      <c r="L39" s="30" t="s">
        <v>136</v>
      </c>
      <c r="M39" s="86">
        <v>29</v>
      </c>
      <c r="N39" s="87">
        <f t="shared" si="3"/>
        <v>5.6751467710371817E-2</v>
      </c>
      <c r="O39"/>
    </row>
    <row r="40" spans="1:15" ht="18" x14ac:dyDescent="0.25">
      <c r="A40" s="93" t="s">
        <v>256</v>
      </c>
      <c r="B40" s="94">
        <v>14</v>
      </c>
      <c r="C40" s="92">
        <f t="shared" si="2"/>
        <v>2.7397260273972601E-2</v>
      </c>
      <c r="D40" s="95">
        <v>8</v>
      </c>
      <c r="E40" s="34"/>
      <c r="F40" s="35"/>
      <c r="I40" s="21"/>
      <c r="J40" s="34"/>
      <c r="K40" s="82"/>
      <c r="L40" s="30" t="s">
        <v>142</v>
      </c>
      <c r="M40" s="86">
        <v>10</v>
      </c>
      <c r="N40" s="87">
        <f t="shared" si="3"/>
        <v>1.9569471624266144E-2</v>
      </c>
      <c r="O40"/>
    </row>
    <row r="41" spans="1:15" ht="18" x14ac:dyDescent="0.25">
      <c r="A41" s="93" t="s">
        <v>95</v>
      </c>
      <c r="B41" s="94">
        <v>11</v>
      </c>
      <c r="C41" s="92">
        <f t="shared" si="2"/>
        <v>2.1526418786692758E-2</v>
      </c>
      <c r="D41" s="95">
        <v>9</v>
      </c>
      <c r="E41" s="34"/>
      <c r="F41" s="35"/>
      <c r="I41" s="21"/>
      <c r="J41" s="34"/>
      <c r="L41" s="30" t="s">
        <v>137</v>
      </c>
      <c r="M41" s="86">
        <v>4</v>
      </c>
      <c r="N41" s="87">
        <f t="shared" si="3"/>
        <v>7.8277886497064575E-3</v>
      </c>
      <c r="O41"/>
    </row>
    <row r="42" spans="1:15" ht="18" x14ac:dyDescent="0.25">
      <c r="A42" s="93" t="s">
        <v>115</v>
      </c>
      <c r="B42" s="94">
        <v>11</v>
      </c>
      <c r="C42" s="92">
        <f t="shared" si="2"/>
        <v>2.1526418786692758E-2</v>
      </c>
      <c r="D42" s="89">
        <v>10</v>
      </c>
      <c r="E42" s="34"/>
      <c r="F42" s="35"/>
      <c r="J42" s="34"/>
      <c r="K42" s="82"/>
      <c r="L42" s="30" t="s">
        <v>139</v>
      </c>
      <c r="M42" s="86">
        <v>4</v>
      </c>
      <c r="N42" s="87">
        <f t="shared" si="3"/>
        <v>7.8277886497064575E-3</v>
      </c>
      <c r="O42"/>
    </row>
    <row r="43" spans="1:15" ht="18" x14ac:dyDescent="0.25">
      <c r="A43" s="96" t="s">
        <v>103</v>
      </c>
      <c r="B43" s="97">
        <v>9</v>
      </c>
      <c r="C43" s="172">
        <f t="shared" si="2"/>
        <v>1.7612524461839529E-2</v>
      </c>
      <c r="D43" s="173">
        <v>11</v>
      </c>
      <c r="E43" s="34"/>
      <c r="F43" s="35"/>
      <c r="J43" s="34"/>
      <c r="L43" s="30" t="s">
        <v>143</v>
      </c>
      <c r="M43" s="86">
        <v>4</v>
      </c>
      <c r="N43" s="87">
        <f t="shared" si="3"/>
        <v>7.8277886497064575E-3</v>
      </c>
      <c r="O43"/>
    </row>
    <row r="44" spans="1:15" ht="18" x14ac:dyDescent="0.25">
      <c r="A44" s="96" t="s">
        <v>177</v>
      </c>
      <c r="B44" s="97">
        <v>8</v>
      </c>
      <c r="C44" s="172">
        <f t="shared" si="2"/>
        <v>1.5655577299412915E-2</v>
      </c>
      <c r="D44" s="173">
        <v>12</v>
      </c>
      <c r="E44" s="34"/>
      <c r="F44" s="35"/>
      <c r="J44" s="34"/>
      <c r="L44" s="30" t="s">
        <v>165</v>
      </c>
      <c r="M44" s="86">
        <v>2</v>
      </c>
      <c r="N44" s="87">
        <f t="shared" si="3"/>
        <v>3.9138943248532287E-3</v>
      </c>
      <c r="O44"/>
    </row>
    <row r="45" spans="1:15" ht="18" x14ac:dyDescent="0.25">
      <c r="A45" s="96" t="s">
        <v>124</v>
      </c>
      <c r="B45" s="97">
        <v>8</v>
      </c>
      <c r="C45" s="172">
        <f t="shared" si="2"/>
        <v>1.5655577299412915E-2</v>
      </c>
      <c r="D45" s="173">
        <v>13</v>
      </c>
      <c r="E45" s="34"/>
      <c r="F45" s="35"/>
      <c r="L45" s="30" t="s">
        <v>162</v>
      </c>
      <c r="M45" s="86">
        <v>1</v>
      </c>
      <c r="N45" s="87">
        <f t="shared" si="3"/>
        <v>1.9569471624266144E-3</v>
      </c>
    </row>
    <row r="46" spans="1:15" ht="18" x14ac:dyDescent="0.25">
      <c r="A46" s="96" t="s">
        <v>161</v>
      </c>
      <c r="B46" s="97">
        <v>8</v>
      </c>
      <c r="C46" s="172">
        <f t="shared" si="2"/>
        <v>1.5655577299412915E-2</v>
      </c>
      <c r="D46" s="173">
        <v>14</v>
      </c>
      <c r="E46" s="34"/>
      <c r="F46" s="35"/>
      <c r="K46" s="34"/>
      <c r="L46" s="30" t="s">
        <v>125</v>
      </c>
      <c r="M46" s="86">
        <v>1</v>
      </c>
      <c r="N46" s="87">
        <f t="shared" si="3"/>
        <v>1.9569471624266144E-3</v>
      </c>
    </row>
    <row r="47" spans="1:15" ht="18" x14ac:dyDescent="0.25">
      <c r="A47" s="96" t="s">
        <v>68</v>
      </c>
      <c r="B47" s="97">
        <v>8</v>
      </c>
      <c r="C47" s="172">
        <f t="shared" si="2"/>
        <v>1.5655577299412915E-2</v>
      </c>
      <c r="D47" s="173">
        <v>15</v>
      </c>
      <c r="E47" s="34"/>
      <c r="F47" s="35"/>
      <c r="L47" s="30" t="s">
        <v>138</v>
      </c>
      <c r="M47" s="86">
        <v>1</v>
      </c>
      <c r="N47" s="87">
        <f t="shared" si="3"/>
        <v>1.9569471624266144E-3</v>
      </c>
    </row>
    <row r="48" spans="1:15" ht="18.75" thickBot="1" x14ac:dyDescent="0.3">
      <c r="A48" s="96" t="s">
        <v>121</v>
      </c>
      <c r="B48" s="97">
        <v>7</v>
      </c>
      <c r="C48" s="172">
        <f t="shared" si="2"/>
        <v>1.3698630136986301E-2</v>
      </c>
      <c r="D48" s="173">
        <v>16</v>
      </c>
      <c r="E48" s="34"/>
      <c r="F48" s="35"/>
      <c r="K48" s="34"/>
      <c r="L48" s="132" t="s">
        <v>24</v>
      </c>
      <c r="M48" s="133">
        <f>SUM(M35:M47)</f>
        <v>284</v>
      </c>
      <c r="N48" s="138"/>
    </row>
    <row r="49" spans="1:15" ht="18" x14ac:dyDescent="0.25">
      <c r="A49" s="96" t="s">
        <v>93</v>
      </c>
      <c r="B49" s="97">
        <v>7</v>
      </c>
      <c r="C49" s="172">
        <f t="shared" si="2"/>
        <v>1.3698630136986301E-2</v>
      </c>
      <c r="D49" s="173">
        <v>17</v>
      </c>
      <c r="E49" s="34"/>
      <c r="F49" s="35"/>
      <c r="K49" s="34"/>
      <c r="L49"/>
    </row>
    <row r="50" spans="1:15" ht="18" x14ac:dyDescent="0.25">
      <c r="A50" s="96" t="s">
        <v>27</v>
      </c>
      <c r="B50" s="97">
        <v>7</v>
      </c>
      <c r="C50" s="172">
        <f t="shared" si="2"/>
        <v>1.3698630136986301E-2</v>
      </c>
      <c r="D50" s="173">
        <v>18</v>
      </c>
      <c r="E50" s="34"/>
      <c r="F50" s="35"/>
      <c r="I50" s="6"/>
      <c r="K50" s="34"/>
      <c r="L50" s="21"/>
      <c r="M50" s="21"/>
      <c r="N50" s="21"/>
    </row>
    <row r="51" spans="1:15" ht="18" x14ac:dyDescent="0.25">
      <c r="A51" s="96" t="s">
        <v>85</v>
      </c>
      <c r="B51" s="97">
        <v>6</v>
      </c>
      <c r="C51" s="172">
        <f t="shared" si="2"/>
        <v>1.1741682974559686E-2</v>
      </c>
      <c r="D51" s="173">
        <v>19</v>
      </c>
      <c r="E51" s="34"/>
      <c r="F51" s="35"/>
      <c r="J51" s="83"/>
      <c r="L51" s="24" t="s">
        <v>237</v>
      </c>
      <c r="O51"/>
    </row>
    <row r="52" spans="1:15" ht="18" x14ac:dyDescent="0.25">
      <c r="A52" s="96" t="s">
        <v>163</v>
      </c>
      <c r="B52" s="97">
        <v>6</v>
      </c>
      <c r="C52" s="172">
        <f t="shared" si="2"/>
        <v>1.1741682974559686E-2</v>
      </c>
      <c r="D52" s="173">
        <v>20</v>
      </c>
      <c r="E52" s="34"/>
      <c r="F52" s="35"/>
      <c r="J52" s="83"/>
      <c r="L52" s="162" t="s">
        <v>35</v>
      </c>
      <c r="M52" s="162" t="s">
        <v>25</v>
      </c>
      <c r="N52" s="162" t="s">
        <v>26</v>
      </c>
      <c r="O52"/>
    </row>
    <row r="53" spans="1:15" ht="18" x14ac:dyDescent="0.25">
      <c r="A53" s="96" t="s">
        <v>140</v>
      </c>
      <c r="B53" s="97">
        <v>6</v>
      </c>
      <c r="C53" s="172">
        <f t="shared" si="2"/>
        <v>1.1741682974559686E-2</v>
      </c>
      <c r="D53" s="173">
        <v>21</v>
      </c>
      <c r="E53" s="34"/>
      <c r="F53" s="35"/>
      <c r="J53" s="83"/>
      <c r="L53" s="134" t="s">
        <v>65</v>
      </c>
      <c r="M53" s="134">
        <v>168</v>
      </c>
      <c r="N53" s="159">
        <f>M53/B$24</f>
        <v>0.32876712328767121</v>
      </c>
      <c r="O53"/>
    </row>
    <row r="54" spans="1:15" ht="18" x14ac:dyDescent="0.25">
      <c r="A54" s="96" t="s">
        <v>151</v>
      </c>
      <c r="B54" s="97">
        <v>6</v>
      </c>
      <c r="C54" s="172">
        <f t="shared" si="2"/>
        <v>1.1741682974559686E-2</v>
      </c>
      <c r="D54" s="173">
        <v>22</v>
      </c>
      <c r="E54" s="34"/>
      <c r="F54" s="35"/>
      <c r="J54" s="83"/>
      <c r="L54" s="134" t="s">
        <v>86</v>
      </c>
      <c r="M54" s="134">
        <v>55</v>
      </c>
      <c r="N54" s="159">
        <f t="shared" ref="N54:N84" si="4">M54/B$24</f>
        <v>0.10763209393346379</v>
      </c>
      <c r="O54"/>
    </row>
    <row r="55" spans="1:15" ht="18" x14ac:dyDescent="0.25">
      <c r="A55" s="96" t="s">
        <v>257</v>
      </c>
      <c r="B55" s="97">
        <v>5</v>
      </c>
      <c r="C55" s="172">
        <f t="shared" si="2"/>
        <v>9.7847358121330719E-3</v>
      </c>
      <c r="D55" s="173">
        <v>23</v>
      </c>
      <c r="E55" s="34"/>
      <c r="F55" s="35"/>
      <c r="J55" s="83"/>
      <c r="L55" s="134" t="s">
        <v>99</v>
      </c>
      <c r="M55" s="134">
        <v>50</v>
      </c>
      <c r="N55" s="159">
        <f t="shared" si="4"/>
        <v>9.7847358121330719E-2</v>
      </c>
      <c r="O55"/>
    </row>
    <row r="56" spans="1:15" ht="18" x14ac:dyDescent="0.25">
      <c r="A56" s="96" t="s">
        <v>123</v>
      </c>
      <c r="B56" s="97">
        <v>5</v>
      </c>
      <c r="C56" s="172">
        <f t="shared" si="2"/>
        <v>9.7847358121330719E-3</v>
      </c>
      <c r="D56" s="173">
        <v>24</v>
      </c>
      <c r="E56" s="34"/>
      <c r="F56" s="35"/>
      <c r="J56" s="83"/>
      <c r="L56" s="134" t="s">
        <v>92</v>
      </c>
      <c r="M56" s="134">
        <v>40</v>
      </c>
      <c r="N56" s="159">
        <f t="shared" si="4"/>
        <v>7.8277886497064575E-2</v>
      </c>
      <c r="O56"/>
    </row>
    <row r="57" spans="1:15" ht="18" x14ac:dyDescent="0.25">
      <c r="A57" s="96" t="s">
        <v>106</v>
      </c>
      <c r="B57" s="97">
        <v>5</v>
      </c>
      <c r="C57" s="172">
        <f t="shared" si="2"/>
        <v>9.7847358121330719E-3</v>
      </c>
      <c r="D57" s="173">
        <v>25</v>
      </c>
      <c r="E57" s="34"/>
      <c r="F57" s="35"/>
      <c r="J57" s="83"/>
      <c r="L57" s="134" t="s">
        <v>172</v>
      </c>
      <c r="M57" s="134">
        <v>27</v>
      </c>
      <c r="N57" s="159">
        <f t="shared" si="4"/>
        <v>5.2837573385518588E-2</v>
      </c>
      <c r="O57"/>
    </row>
    <row r="58" spans="1:15" ht="18" x14ac:dyDescent="0.25">
      <c r="A58" s="96" t="s">
        <v>107</v>
      </c>
      <c r="B58" s="97">
        <v>5</v>
      </c>
      <c r="C58" s="150">
        <f t="shared" si="2"/>
        <v>9.7847358121330719E-3</v>
      </c>
      <c r="D58" s="98">
        <v>26</v>
      </c>
      <c r="E58" s="34"/>
      <c r="F58" s="35"/>
      <c r="J58" s="83"/>
      <c r="L58" s="134" t="s">
        <v>66</v>
      </c>
      <c r="M58" s="134">
        <v>26</v>
      </c>
      <c r="N58" s="159">
        <f t="shared" si="4"/>
        <v>5.0880626223091974E-2</v>
      </c>
      <c r="O58"/>
    </row>
    <row r="59" spans="1:15" ht="18" x14ac:dyDescent="0.25">
      <c r="A59" s="96" t="s">
        <v>133</v>
      </c>
      <c r="B59" s="97">
        <v>5</v>
      </c>
      <c r="C59" s="150">
        <f t="shared" si="2"/>
        <v>9.7847358121330719E-3</v>
      </c>
      <c r="D59" s="98">
        <v>27</v>
      </c>
      <c r="E59" s="34"/>
      <c r="F59" s="35"/>
      <c r="J59" s="83"/>
      <c r="L59" s="134" t="s">
        <v>116</v>
      </c>
      <c r="M59" s="134">
        <v>23</v>
      </c>
      <c r="N59" s="159">
        <f t="shared" si="4"/>
        <v>4.5009784735812131E-2</v>
      </c>
      <c r="O59"/>
    </row>
    <row r="60" spans="1:15" ht="18" x14ac:dyDescent="0.25">
      <c r="A60" s="96" t="s">
        <v>249</v>
      </c>
      <c r="B60" s="97">
        <v>4</v>
      </c>
      <c r="C60" s="150">
        <f t="shared" si="2"/>
        <v>7.8277886497064575E-3</v>
      </c>
      <c r="D60" s="98">
        <v>28</v>
      </c>
      <c r="E60" s="34"/>
      <c r="F60" s="35"/>
      <c r="J60" s="83"/>
      <c r="L60" s="69" t="s">
        <v>154</v>
      </c>
      <c r="M60" s="69">
        <v>18</v>
      </c>
      <c r="N60" s="160">
        <f t="shared" si="4"/>
        <v>3.5225048923679059E-2</v>
      </c>
      <c r="O60"/>
    </row>
    <row r="61" spans="1:15" ht="18" x14ac:dyDescent="0.25">
      <c r="A61" s="96" t="s">
        <v>78</v>
      </c>
      <c r="B61" s="97">
        <v>4</v>
      </c>
      <c r="C61" s="150">
        <f t="shared" si="2"/>
        <v>7.8277886497064575E-3</v>
      </c>
      <c r="D61" s="98">
        <v>29</v>
      </c>
      <c r="E61" s="34"/>
      <c r="F61" s="35"/>
      <c r="L61" s="69" t="s">
        <v>67</v>
      </c>
      <c r="M61" s="69">
        <v>14</v>
      </c>
      <c r="N61" s="160">
        <f t="shared" si="4"/>
        <v>2.7397260273972601E-2</v>
      </c>
    </row>
    <row r="62" spans="1:15" ht="18" x14ac:dyDescent="0.25">
      <c r="A62" s="96" t="s">
        <v>174</v>
      </c>
      <c r="B62" s="97">
        <v>4</v>
      </c>
      <c r="C62" s="150">
        <f t="shared" si="2"/>
        <v>7.8277886497064575E-3</v>
      </c>
      <c r="D62" s="98">
        <v>30</v>
      </c>
      <c r="E62" s="34"/>
      <c r="F62" s="35"/>
      <c r="L62" s="69" t="s">
        <v>126</v>
      </c>
      <c r="M62" s="69">
        <v>10</v>
      </c>
      <c r="N62" s="160">
        <f t="shared" si="4"/>
        <v>1.9569471624266144E-2</v>
      </c>
    </row>
    <row r="63" spans="1:15" ht="18" x14ac:dyDescent="0.25">
      <c r="A63" s="96" t="s">
        <v>191</v>
      </c>
      <c r="B63" s="97">
        <v>4</v>
      </c>
      <c r="C63" s="150">
        <f t="shared" si="2"/>
        <v>7.8277886497064575E-3</v>
      </c>
      <c r="D63" s="98">
        <v>31</v>
      </c>
      <c r="E63" s="34"/>
      <c r="F63" s="35"/>
      <c r="L63" s="69" t="s">
        <v>128</v>
      </c>
      <c r="M63" s="69">
        <v>6</v>
      </c>
      <c r="N63" s="160">
        <f t="shared" si="4"/>
        <v>1.1741682974559686E-2</v>
      </c>
    </row>
    <row r="64" spans="1:15" ht="18" x14ac:dyDescent="0.25">
      <c r="A64" s="96" t="s">
        <v>164</v>
      </c>
      <c r="B64" s="97">
        <v>4</v>
      </c>
      <c r="C64" s="150">
        <f t="shared" si="2"/>
        <v>7.8277886497064575E-3</v>
      </c>
      <c r="D64" s="98">
        <v>32</v>
      </c>
      <c r="E64" s="34"/>
      <c r="F64" s="35"/>
      <c r="L64" s="69" t="s">
        <v>91</v>
      </c>
      <c r="M64" s="69">
        <v>6</v>
      </c>
      <c r="N64" s="160">
        <f t="shared" si="4"/>
        <v>1.1741682974559686E-2</v>
      </c>
    </row>
    <row r="65" spans="1:14" ht="18" x14ac:dyDescent="0.25">
      <c r="A65" s="96" t="s">
        <v>203</v>
      </c>
      <c r="B65" s="97">
        <v>4</v>
      </c>
      <c r="C65" s="150">
        <f t="shared" si="2"/>
        <v>7.8277886497064575E-3</v>
      </c>
      <c r="D65" s="98">
        <v>33</v>
      </c>
      <c r="E65" s="34"/>
      <c r="F65" s="35"/>
      <c r="K65" s="34"/>
      <c r="L65" s="69" t="s">
        <v>120</v>
      </c>
      <c r="M65" s="69">
        <v>5</v>
      </c>
      <c r="N65" s="160">
        <f t="shared" si="4"/>
        <v>9.7847358121330719E-3</v>
      </c>
    </row>
    <row r="66" spans="1:14" ht="18" x14ac:dyDescent="0.25">
      <c r="A66" s="96" t="s">
        <v>102</v>
      </c>
      <c r="B66" s="97">
        <v>4</v>
      </c>
      <c r="C66" s="150">
        <f t="shared" si="2"/>
        <v>7.8277886497064575E-3</v>
      </c>
      <c r="D66" s="98">
        <v>34</v>
      </c>
      <c r="E66" s="34"/>
      <c r="F66" s="35"/>
      <c r="J66" s="31"/>
      <c r="K66" s="34"/>
      <c r="L66" s="69" t="s">
        <v>155</v>
      </c>
      <c r="M66" s="69">
        <v>5</v>
      </c>
      <c r="N66" s="160">
        <f t="shared" si="4"/>
        <v>9.7847358121330719E-3</v>
      </c>
    </row>
    <row r="67" spans="1:14" ht="18" x14ac:dyDescent="0.25">
      <c r="A67" s="96" t="s">
        <v>247</v>
      </c>
      <c r="B67" s="97">
        <v>4</v>
      </c>
      <c r="C67" s="150">
        <f t="shared" si="2"/>
        <v>7.8277886497064575E-3</v>
      </c>
      <c r="D67" s="98">
        <v>35</v>
      </c>
      <c r="E67" s="34"/>
      <c r="F67" s="35"/>
      <c r="K67" s="34"/>
      <c r="L67" s="85" t="s">
        <v>200</v>
      </c>
      <c r="M67" s="85">
        <v>4</v>
      </c>
      <c r="N67" s="161">
        <f t="shared" si="4"/>
        <v>7.8277886497064575E-3</v>
      </c>
    </row>
    <row r="68" spans="1:14" ht="18" x14ac:dyDescent="0.25">
      <c r="A68" s="96" t="s">
        <v>248</v>
      </c>
      <c r="B68" s="97">
        <v>4</v>
      </c>
      <c r="C68" s="150">
        <f t="shared" si="2"/>
        <v>7.8277886497064575E-3</v>
      </c>
      <c r="D68" s="98">
        <v>36</v>
      </c>
      <c r="E68" s="34"/>
      <c r="F68" s="35"/>
      <c r="K68" s="34"/>
      <c r="L68" s="85" t="s">
        <v>164</v>
      </c>
      <c r="M68" s="85">
        <v>4</v>
      </c>
      <c r="N68" s="161">
        <f t="shared" si="4"/>
        <v>7.8277886497064575E-3</v>
      </c>
    </row>
    <row r="69" spans="1:14" ht="18" x14ac:dyDescent="0.25">
      <c r="A69" s="96" t="s">
        <v>175</v>
      </c>
      <c r="B69" s="97">
        <v>4</v>
      </c>
      <c r="C69" s="150">
        <f t="shared" si="2"/>
        <v>7.8277886497064575E-3</v>
      </c>
      <c r="D69" s="98">
        <v>37</v>
      </c>
      <c r="E69" s="34"/>
      <c r="F69" s="35"/>
      <c r="J69" s="32" t="s">
        <v>36</v>
      </c>
      <c r="K69" s="141"/>
      <c r="L69" s="85" t="s">
        <v>153</v>
      </c>
      <c r="M69" s="85">
        <v>4</v>
      </c>
      <c r="N69" s="161">
        <f t="shared" si="4"/>
        <v>7.8277886497064575E-3</v>
      </c>
    </row>
    <row r="70" spans="1:14" ht="18" x14ac:dyDescent="0.25">
      <c r="A70" s="84" t="s">
        <v>190</v>
      </c>
      <c r="B70" s="97">
        <v>4</v>
      </c>
      <c r="C70" s="150">
        <f t="shared" si="2"/>
        <v>7.8277886497064575E-3</v>
      </c>
      <c r="D70" s="98">
        <v>38</v>
      </c>
      <c r="E70" s="34"/>
      <c r="F70" s="35"/>
      <c r="J70" s="33" t="s">
        <v>40</v>
      </c>
      <c r="K70" s="142"/>
      <c r="L70" s="85" t="s">
        <v>156</v>
      </c>
      <c r="M70" s="85">
        <v>4</v>
      </c>
      <c r="N70" s="161">
        <f t="shared" si="4"/>
        <v>7.8277886497064575E-3</v>
      </c>
    </row>
    <row r="71" spans="1:14" ht="18" x14ac:dyDescent="0.25">
      <c r="A71" s="96" t="s">
        <v>111</v>
      </c>
      <c r="B71" s="97">
        <v>4</v>
      </c>
      <c r="C71" s="150">
        <f t="shared" si="2"/>
        <v>7.8277886497064575E-3</v>
      </c>
      <c r="D71" s="98">
        <v>39</v>
      </c>
      <c r="E71" s="34"/>
      <c r="F71" s="35"/>
      <c r="J71" s="33" t="s">
        <v>39</v>
      </c>
      <c r="K71" s="143"/>
      <c r="L71" s="85" t="s">
        <v>206</v>
      </c>
      <c r="M71" s="85">
        <v>4</v>
      </c>
      <c r="N71" s="161">
        <f t="shared" si="4"/>
        <v>7.8277886497064575E-3</v>
      </c>
    </row>
    <row r="72" spans="1:14" ht="18" x14ac:dyDescent="0.25">
      <c r="A72" s="96" t="s">
        <v>148</v>
      </c>
      <c r="B72" s="97">
        <v>4</v>
      </c>
      <c r="C72" s="150">
        <f t="shared" si="2"/>
        <v>7.8277886497064575E-3</v>
      </c>
      <c r="D72" s="98">
        <v>40</v>
      </c>
      <c r="E72" s="34"/>
      <c r="F72" s="35"/>
      <c r="J72" s="33" t="s">
        <v>37</v>
      </c>
      <c r="K72" s="144"/>
      <c r="L72" s="85" t="s">
        <v>235</v>
      </c>
      <c r="M72" s="85">
        <v>4</v>
      </c>
      <c r="N72" s="161">
        <f t="shared" si="4"/>
        <v>7.8277886497064575E-3</v>
      </c>
    </row>
    <row r="73" spans="1:14" ht="18" x14ac:dyDescent="0.25">
      <c r="A73" s="96" t="s">
        <v>134</v>
      </c>
      <c r="B73" s="97">
        <v>4</v>
      </c>
      <c r="C73" s="150">
        <f t="shared" si="2"/>
        <v>7.8277886497064575E-3</v>
      </c>
      <c r="D73" s="98">
        <v>41</v>
      </c>
      <c r="E73" s="34"/>
      <c r="F73" s="35"/>
      <c r="J73" s="33" t="s">
        <v>38</v>
      </c>
      <c r="K73" s="145"/>
      <c r="L73" s="85" t="s">
        <v>199</v>
      </c>
      <c r="M73" s="85">
        <v>4</v>
      </c>
      <c r="N73" s="161">
        <f t="shared" si="4"/>
        <v>7.8277886497064575E-3</v>
      </c>
    </row>
    <row r="74" spans="1:14" ht="18" x14ac:dyDescent="0.25">
      <c r="A74" s="96" t="s">
        <v>152</v>
      </c>
      <c r="B74" s="97">
        <v>4</v>
      </c>
      <c r="C74" s="150">
        <f t="shared" si="2"/>
        <v>7.8277886497064575E-3</v>
      </c>
      <c r="D74" s="98">
        <v>42</v>
      </c>
      <c r="E74" s="34"/>
      <c r="F74" s="35"/>
      <c r="K74" s="34"/>
      <c r="L74" s="85" t="s">
        <v>129</v>
      </c>
      <c r="M74" s="85">
        <v>3</v>
      </c>
      <c r="N74" s="161">
        <f t="shared" si="4"/>
        <v>5.8708414872798431E-3</v>
      </c>
    </row>
    <row r="75" spans="1:14" ht="18" x14ac:dyDescent="0.25">
      <c r="A75" s="96" t="s">
        <v>160</v>
      </c>
      <c r="B75" s="97">
        <v>3</v>
      </c>
      <c r="C75" s="150">
        <f t="shared" si="2"/>
        <v>5.8708414872798431E-3</v>
      </c>
      <c r="D75" s="98">
        <v>43</v>
      </c>
      <c r="E75" s="34"/>
      <c r="F75" s="35"/>
      <c r="K75" s="34"/>
      <c r="L75" s="85" t="s">
        <v>182</v>
      </c>
      <c r="M75" s="85">
        <v>3</v>
      </c>
      <c r="N75" s="161">
        <f t="shared" si="4"/>
        <v>5.8708414872798431E-3</v>
      </c>
    </row>
    <row r="76" spans="1:14" ht="18" x14ac:dyDescent="0.25">
      <c r="A76" s="96" t="s">
        <v>119</v>
      </c>
      <c r="B76" s="97">
        <v>3</v>
      </c>
      <c r="C76" s="150">
        <f t="shared" si="2"/>
        <v>5.8708414872798431E-3</v>
      </c>
      <c r="D76" s="98">
        <v>44</v>
      </c>
      <c r="E76" s="34"/>
      <c r="F76" s="35"/>
      <c r="L76" s="85" t="s">
        <v>130</v>
      </c>
      <c r="M76" s="85">
        <v>2</v>
      </c>
      <c r="N76" s="161">
        <f t="shared" si="4"/>
        <v>3.9138943248532287E-3</v>
      </c>
    </row>
    <row r="77" spans="1:14" ht="18" x14ac:dyDescent="0.25">
      <c r="A77" s="96" t="s">
        <v>89</v>
      </c>
      <c r="B77" s="97">
        <v>3</v>
      </c>
      <c r="C77" s="150">
        <f t="shared" si="2"/>
        <v>5.8708414872798431E-3</v>
      </c>
      <c r="D77" s="98">
        <v>45</v>
      </c>
      <c r="E77" s="34"/>
      <c r="F77" s="35"/>
      <c r="L77" s="85" t="s">
        <v>236</v>
      </c>
      <c r="M77" s="85">
        <v>1</v>
      </c>
      <c r="N77" s="161">
        <f t="shared" si="4"/>
        <v>1.9569471624266144E-3</v>
      </c>
    </row>
    <row r="78" spans="1:14" ht="18" x14ac:dyDescent="0.25">
      <c r="A78" s="96" t="s">
        <v>258</v>
      </c>
      <c r="B78" s="97">
        <v>3</v>
      </c>
      <c r="C78" s="150">
        <f t="shared" si="2"/>
        <v>5.8708414872798431E-3</v>
      </c>
      <c r="D78" s="98">
        <v>46</v>
      </c>
      <c r="E78" s="34"/>
      <c r="F78" s="35"/>
      <c r="L78" s="85" t="s">
        <v>207</v>
      </c>
      <c r="M78" s="85">
        <v>1</v>
      </c>
      <c r="N78" s="161">
        <f t="shared" si="4"/>
        <v>1.9569471624266144E-3</v>
      </c>
    </row>
    <row r="79" spans="1:14" ht="18" x14ac:dyDescent="0.25">
      <c r="A79" s="96" t="s">
        <v>167</v>
      </c>
      <c r="B79" s="97">
        <v>3</v>
      </c>
      <c r="C79" s="150">
        <f t="shared" si="2"/>
        <v>5.8708414872798431E-3</v>
      </c>
      <c r="D79" s="98">
        <v>47</v>
      </c>
      <c r="E79" s="34"/>
      <c r="F79" s="35"/>
      <c r="L79" s="85" t="s">
        <v>208</v>
      </c>
      <c r="M79" s="85">
        <v>1</v>
      </c>
      <c r="N79" s="161">
        <f t="shared" si="4"/>
        <v>1.9569471624266144E-3</v>
      </c>
    </row>
    <row r="80" spans="1:14" ht="18" x14ac:dyDescent="0.25">
      <c r="A80" s="96" t="s">
        <v>114</v>
      </c>
      <c r="B80" s="97">
        <v>3</v>
      </c>
      <c r="C80" s="150">
        <f t="shared" si="2"/>
        <v>5.8708414872798431E-3</v>
      </c>
      <c r="D80" s="98">
        <v>48</v>
      </c>
      <c r="E80" s="34"/>
      <c r="F80" s="35"/>
      <c r="L80" s="85" t="s">
        <v>209</v>
      </c>
      <c r="M80" s="85">
        <v>1</v>
      </c>
      <c r="N80" s="161">
        <f t="shared" si="4"/>
        <v>1.9569471624266144E-3</v>
      </c>
    </row>
    <row r="81" spans="1:14" ht="18" x14ac:dyDescent="0.25">
      <c r="A81" s="96" t="s">
        <v>101</v>
      </c>
      <c r="B81" s="97">
        <v>3</v>
      </c>
      <c r="C81" s="150">
        <f t="shared" si="2"/>
        <v>5.8708414872798431E-3</v>
      </c>
      <c r="D81" s="98">
        <v>49</v>
      </c>
      <c r="E81" s="34"/>
      <c r="F81" s="35"/>
      <c r="L81" s="85" t="s">
        <v>179</v>
      </c>
      <c r="M81" s="85">
        <v>1</v>
      </c>
      <c r="N81" s="161">
        <f t="shared" si="4"/>
        <v>1.9569471624266144E-3</v>
      </c>
    </row>
    <row r="82" spans="1:14" ht="18" x14ac:dyDescent="0.25">
      <c r="A82" s="96" t="s">
        <v>194</v>
      </c>
      <c r="B82" s="97">
        <v>3</v>
      </c>
      <c r="C82" s="150">
        <f t="shared" si="2"/>
        <v>5.8708414872798431E-3</v>
      </c>
      <c r="D82" s="98">
        <v>50</v>
      </c>
      <c r="E82" s="34"/>
      <c r="F82" s="35"/>
      <c r="L82" s="85" t="s">
        <v>127</v>
      </c>
      <c r="M82" s="85">
        <v>1</v>
      </c>
      <c r="N82" s="161">
        <f t="shared" si="4"/>
        <v>1.9569471624266144E-3</v>
      </c>
    </row>
    <row r="83" spans="1:14" ht="18" x14ac:dyDescent="0.25">
      <c r="A83" s="96" t="s">
        <v>171</v>
      </c>
      <c r="B83" s="97">
        <v>3</v>
      </c>
      <c r="C83" s="150">
        <f t="shared" si="2"/>
        <v>5.8708414872798431E-3</v>
      </c>
      <c r="D83" s="98">
        <v>51</v>
      </c>
      <c r="E83" s="34"/>
      <c r="F83" s="35"/>
      <c r="L83" s="85" t="s">
        <v>173</v>
      </c>
      <c r="M83" s="85">
        <v>1</v>
      </c>
      <c r="N83" s="161">
        <f t="shared" si="4"/>
        <v>1.9569471624266144E-3</v>
      </c>
    </row>
    <row r="84" spans="1:14" ht="18" x14ac:dyDescent="0.25">
      <c r="A84" s="96" t="s">
        <v>192</v>
      </c>
      <c r="B84" s="97">
        <v>3</v>
      </c>
      <c r="C84" s="150">
        <f t="shared" si="2"/>
        <v>5.8708414872798431E-3</v>
      </c>
      <c r="D84" s="98">
        <v>52</v>
      </c>
      <c r="E84" s="34"/>
      <c r="F84" s="35"/>
      <c r="L84" s="163" t="s">
        <v>41</v>
      </c>
      <c r="M84" s="163">
        <v>15</v>
      </c>
      <c r="N84" s="164">
        <f t="shared" si="4"/>
        <v>2.9354207436399216E-2</v>
      </c>
    </row>
    <row r="85" spans="1:14" ht="18" x14ac:dyDescent="0.25">
      <c r="A85" s="96" t="s">
        <v>113</v>
      </c>
      <c r="B85" s="97">
        <v>3</v>
      </c>
      <c r="C85" s="150">
        <f t="shared" si="2"/>
        <v>5.8708414872798431E-3</v>
      </c>
      <c r="D85" s="98">
        <v>53</v>
      </c>
      <c r="E85" s="34"/>
      <c r="F85" s="35"/>
    </row>
    <row r="86" spans="1:14" ht="18" x14ac:dyDescent="0.25">
      <c r="A86" s="96" t="s">
        <v>146</v>
      </c>
      <c r="B86" s="97">
        <v>3</v>
      </c>
      <c r="C86" s="150">
        <f t="shared" si="2"/>
        <v>5.8708414872798431E-3</v>
      </c>
      <c r="D86" s="98">
        <v>54</v>
      </c>
      <c r="E86" s="34"/>
      <c r="F86" s="35"/>
    </row>
    <row r="87" spans="1:14" ht="18" x14ac:dyDescent="0.25">
      <c r="A87" s="96" t="s">
        <v>132</v>
      </c>
      <c r="B87" s="97">
        <v>3</v>
      </c>
      <c r="C87" s="150">
        <f t="shared" si="2"/>
        <v>5.8708414872798431E-3</v>
      </c>
      <c r="D87" s="98">
        <v>55</v>
      </c>
      <c r="E87" s="34"/>
      <c r="F87" s="35"/>
    </row>
    <row r="88" spans="1:14" ht="18" x14ac:dyDescent="0.25">
      <c r="A88" s="96" t="s">
        <v>252</v>
      </c>
      <c r="B88" s="97">
        <v>3</v>
      </c>
      <c r="C88" s="150">
        <f t="shared" si="2"/>
        <v>5.8708414872798431E-3</v>
      </c>
      <c r="D88" s="98">
        <v>56</v>
      </c>
      <c r="E88" s="34"/>
      <c r="F88" s="35"/>
    </row>
    <row r="89" spans="1:14" ht="18" x14ac:dyDescent="0.25">
      <c r="A89" s="96" t="s">
        <v>178</v>
      </c>
      <c r="B89" s="97">
        <v>3</v>
      </c>
      <c r="C89" s="150">
        <f t="shared" si="2"/>
        <v>5.8708414872798431E-3</v>
      </c>
      <c r="D89" s="98">
        <v>57</v>
      </c>
      <c r="E89" s="34"/>
      <c r="F89" s="35"/>
    </row>
    <row r="90" spans="1:14" ht="18" x14ac:dyDescent="0.25">
      <c r="A90" s="96" t="s">
        <v>112</v>
      </c>
      <c r="B90" s="97">
        <v>3</v>
      </c>
      <c r="C90" s="150">
        <f t="shared" si="2"/>
        <v>5.8708414872798431E-3</v>
      </c>
      <c r="D90" s="98">
        <v>58</v>
      </c>
      <c r="E90" s="34"/>
      <c r="F90" s="35"/>
    </row>
    <row r="91" spans="1:14" ht="18" x14ac:dyDescent="0.25">
      <c r="A91" s="96" t="s">
        <v>94</v>
      </c>
      <c r="B91" s="97">
        <v>3</v>
      </c>
      <c r="C91" s="150">
        <f t="shared" si="2"/>
        <v>5.8708414872798431E-3</v>
      </c>
      <c r="D91" s="98">
        <v>59</v>
      </c>
      <c r="E91" s="34"/>
      <c r="F91" s="35"/>
    </row>
    <row r="92" spans="1:14" ht="18" x14ac:dyDescent="0.25">
      <c r="A92" s="96" t="s">
        <v>141</v>
      </c>
      <c r="B92" s="97">
        <v>3</v>
      </c>
      <c r="C92" s="150">
        <f t="shared" si="2"/>
        <v>5.8708414872798431E-3</v>
      </c>
      <c r="D92" s="98">
        <v>60</v>
      </c>
      <c r="E92" s="34"/>
      <c r="F92" s="35"/>
    </row>
    <row r="93" spans="1:14" ht="18" x14ac:dyDescent="0.25">
      <c r="A93" s="96" t="s">
        <v>259</v>
      </c>
      <c r="B93" s="97">
        <v>2</v>
      </c>
      <c r="C93" s="150">
        <f t="shared" si="2"/>
        <v>3.9138943248532287E-3</v>
      </c>
      <c r="D93" s="98">
        <v>61</v>
      </c>
      <c r="E93" s="34"/>
      <c r="F93" s="35"/>
    </row>
    <row r="94" spans="1:14" ht="18" x14ac:dyDescent="0.25">
      <c r="A94" s="96" t="s">
        <v>198</v>
      </c>
      <c r="B94" s="97">
        <v>2</v>
      </c>
      <c r="C94" s="150">
        <f t="shared" si="2"/>
        <v>3.9138943248532287E-3</v>
      </c>
      <c r="D94" s="98">
        <v>62</v>
      </c>
      <c r="E94" s="34"/>
      <c r="F94" s="35"/>
    </row>
    <row r="95" spans="1:14" ht="18" x14ac:dyDescent="0.25">
      <c r="A95" s="96" t="s">
        <v>260</v>
      </c>
      <c r="B95" s="97">
        <v>2</v>
      </c>
      <c r="C95" s="150">
        <f t="shared" si="2"/>
        <v>3.9138943248532287E-3</v>
      </c>
      <c r="D95" s="98">
        <v>63</v>
      </c>
      <c r="E95" s="34"/>
      <c r="F95" s="35"/>
    </row>
    <row r="96" spans="1:14" ht="18" x14ac:dyDescent="0.25">
      <c r="A96" s="96" t="s">
        <v>118</v>
      </c>
      <c r="B96" s="97">
        <v>2</v>
      </c>
      <c r="C96" s="150">
        <f t="shared" si="2"/>
        <v>3.9138943248532287E-3</v>
      </c>
      <c r="D96" s="98">
        <v>64</v>
      </c>
      <c r="E96" s="34"/>
      <c r="F96" s="35"/>
    </row>
    <row r="97" spans="1:15" ht="18" x14ac:dyDescent="0.25">
      <c r="A97" s="96" t="s">
        <v>117</v>
      </c>
      <c r="B97" s="97">
        <v>2</v>
      </c>
      <c r="C97" s="150">
        <f t="shared" si="2"/>
        <v>3.9138943248532287E-3</v>
      </c>
      <c r="D97" s="98">
        <v>65</v>
      </c>
      <c r="E97" s="34"/>
      <c r="F97" s="35"/>
      <c r="O97"/>
    </row>
    <row r="98" spans="1:15" ht="18" x14ac:dyDescent="0.25">
      <c r="A98" s="96" t="s">
        <v>96</v>
      </c>
      <c r="B98" s="97">
        <v>2</v>
      </c>
      <c r="C98" s="150">
        <f t="shared" ref="C98:C122" si="5">B98/B$24</f>
        <v>3.9138943248532287E-3</v>
      </c>
      <c r="D98" s="98">
        <v>66</v>
      </c>
      <c r="E98" s="34"/>
      <c r="F98" s="35"/>
      <c r="I98" s="35"/>
    </row>
    <row r="99" spans="1:15" ht="18" x14ac:dyDescent="0.25">
      <c r="A99" s="96" t="s">
        <v>108</v>
      </c>
      <c r="B99" s="97">
        <v>2</v>
      </c>
      <c r="C99" s="150">
        <f t="shared" si="5"/>
        <v>3.9138943248532287E-3</v>
      </c>
      <c r="D99" s="98">
        <v>67</v>
      </c>
      <c r="E99" s="34"/>
      <c r="F99" s="35"/>
      <c r="I99" s="35"/>
    </row>
    <row r="100" spans="1:15" ht="18" x14ac:dyDescent="0.25">
      <c r="A100" s="96" t="s">
        <v>97</v>
      </c>
      <c r="B100" s="97">
        <v>2</v>
      </c>
      <c r="C100" s="150">
        <f t="shared" si="5"/>
        <v>3.9138943248532287E-3</v>
      </c>
      <c r="D100" s="98">
        <v>68</v>
      </c>
      <c r="E100" s="34"/>
      <c r="F100" s="35"/>
      <c r="I100" s="35"/>
    </row>
    <row r="101" spans="1:15" ht="18" x14ac:dyDescent="0.25">
      <c r="A101" s="96" t="s">
        <v>150</v>
      </c>
      <c r="B101" s="97">
        <v>2</v>
      </c>
      <c r="C101" s="150">
        <f t="shared" si="5"/>
        <v>3.9138943248532287E-3</v>
      </c>
      <c r="D101" s="98">
        <v>69</v>
      </c>
      <c r="E101" s="34"/>
      <c r="F101" s="35"/>
      <c r="I101" s="35"/>
    </row>
    <row r="102" spans="1:15" ht="18" x14ac:dyDescent="0.25">
      <c r="A102" s="96" t="s">
        <v>147</v>
      </c>
      <c r="B102" s="97">
        <v>1</v>
      </c>
      <c r="C102" s="150">
        <f t="shared" si="5"/>
        <v>1.9569471624266144E-3</v>
      </c>
      <c r="D102" s="98">
        <v>70</v>
      </c>
      <c r="E102" s="34"/>
      <c r="F102" s="35"/>
      <c r="I102" s="35"/>
    </row>
    <row r="103" spans="1:15" ht="18" x14ac:dyDescent="0.25">
      <c r="A103" s="96" t="s">
        <v>261</v>
      </c>
      <c r="B103" s="97">
        <v>1</v>
      </c>
      <c r="C103" s="150">
        <f t="shared" si="5"/>
        <v>1.9569471624266144E-3</v>
      </c>
      <c r="D103" s="98">
        <v>71</v>
      </c>
      <c r="E103" s="34"/>
      <c r="F103" s="35"/>
    </row>
    <row r="104" spans="1:15" ht="18" x14ac:dyDescent="0.25">
      <c r="A104" s="96" t="s">
        <v>262</v>
      </c>
      <c r="B104" s="97">
        <v>1</v>
      </c>
      <c r="C104" s="150">
        <f t="shared" si="5"/>
        <v>1.9569471624266144E-3</v>
      </c>
      <c r="D104" s="98">
        <v>72</v>
      </c>
      <c r="E104" s="34"/>
      <c r="F104" s="35"/>
    </row>
    <row r="105" spans="1:15" ht="18" x14ac:dyDescent="0.25">
      <c r="A105" s="96" t="s">
        <v>263</v>
      </c>
      <c r="B105" s="97">
        <v>1</v>
      </c>
      <c r="C105" s="150">
        <f t="shared" si="5"/>
        <v>1.9569471624266144E-3</v>
      </c>
      <c r="D105" s="98">
        <v>73</v>
      </c>
      <c r="E105" s="34"/>
      <c r="F105" s="35"/>
    </row>
    <row r="106" spans="1:15" ht="18" x14ac:dyDescent="0.25">
      <c r="A106" s="96" t="s">
        <v>264</v>
      </c>
      <c r="B106" s="97">
        <v>1</v>
      </c>
      <c r="C106" s="150">
        <f t="shared" si="5"/>
        <v>1.9569471624266144E-3</v>
      </c>
      <c r="D106" s="98">
        <v>74</v>
      </c>
      <c r="E106" s="34"/>
      <c r="F106" s="35"/>
    </row>
    <row r="107" spans="1:15" ht="18" x14ac:dyDescent="0.25">
      <c r="A107" s="96" t="s">
        <v>176</v>
      </c>
      <c r="B107" s="97">
        <v>1</v>
      </c>
      <c r="C107" s="150">
        <f t="shared" si="5"/>
        <v>1.9569471624266144E-3</v>
      </c>
      <c r="D107" s="98">
        <v>75</v>
      </c>
      <c r="E107" s="34"/>
      <c r="F107" s="35"/>
    </row>
    <row r="108" spans="1:15" ht="18" x14ac:dyDescent="0.25">
      <c r="A108" s="96" t="s">
        <v>170</v>
      </c>
      <c r="B108" s="97">
        <v>1</v>
      </c>
      <c r="C108" s="150">
        <f t="shared" si="5"/>
        <v>1.9569471624266144E-3</v>
      </c>
      <c r="D108" s="98">
        <v>76</v>
      </c>
      <c r="E108" s="34"/>
      <c r="F108" s="35"/>
    </row>
    <row r="109" spans="1:15" ht="18" x14ac:dyDescent="0.25">
      <c r="A109" s="96" t="s">
        <v>265</v>
      </c>
      <c r="B109" s="97">
        <v>1</v>
      </c>
      <c r="C109" s="150">
        <f t="shared" si="5"/>
        <v>1.9569471624266144E-3</v>
      </c>
      <c r="D109" s="98">
        <v>77</v>
      </c>
      <c r="E109" s="34"/>
      <c r="F109" s="35"/>
    </row>
    <row r="110" spans="1:15" ht="18" x14ac:dyDescent="0.25">
      <c r="A110" s="96" t="s">
        <v>204</v>
      </c>
      <c r="B110" s="96">
        <v>1</v>
      </c>
      <c r="C110" s="150">
        <f t="shared" si="5"/>
        <v>1.9569471624266144E-3</v>
      </c>
      <c r="D110" s="98">
        <v>78</v>
      </c>
      <c r="E110" s="34"/>
      <c r="F110" s="35"/>
    </row>
    <row r="111" spans="1:15" ht="18" x14ac:dyDescent="0.25">
      <c r="A111" s="96" t="s">
        <v>250</v>
      </c>
      <c r="B111" s="96">
        <v>1</v>
      </c>
      <c r="C111" s="150">
        <f t="shared" si="5"/>
        <v>1.9569471624266144E-3</v>
      </c>
      <c r="D111" s="98">
        <v>79</v>
      </c>
      <c r="E111" s="34"/>
      <c r="F111" s="35"/>
    </row>
    <row r="112" spans="1:15" ht="18" x14ac:dyDescent="0.25">
      <c r="A112" s="139" t="s">
        <v>149</v>
      </c>
      <c r="B112" s="139">
        <v>1</v>
      </c>
      <c r="C112" s="150">
        <f t="shared" si="5"/>
        <v>1.9569471624266144E-3</v>
      </c>
      <c r="D112" s="98">
        <v>80</v>
      </c>
      <c r="E112" s="34"/>
      <c r="F112" s="35"/>
    </row>
    <row r="113" spans="1:6" ht="18" x14ac:dyDescent="0.25">
      <c r="A113" s="139" t="s">
        <v>122</v>
      </c>
      <c r="B113" s="139">
        <v>1</v>
      </c>
      <c r="C113" s="150">
        <f t="shared" si="5"/>
        <v>1.9569471624266144E-3</v>
      </c>
      <c r="D113" s="98">
        <v>81</v>
      </c>
      <c r="E113" s="34"/>
      <c r="F113" s="35"/>
    </row>
    <row r="114" spans="1:6" ht="18" x14ac:dyDescent="0.25">
      <c r="A114" s="139" t="s">
        <v>251</v>
      </c>
      <c r="B114" s="139">
        <v>1</v>
      </c>
      <c r="C114" s="150">
        <f t="shared" si="5"/>
        <v>1.9569471624266144E-3</v>
      </c>
      <c r="D114" s="98">
        <v>82</v>
      </c>
      <c r="E114" s="34"/>
      <c r="F114" s="35"/>
    </row>
    <row r="115" spans="1:6" ht="18" x14ac:dyDescent="0.25">
      <c r="A115" s="139" t="s">
        <v>195</v>
      </c>
      <c r="B115" s="139">
        <v>1</v>
      </c>
      <c r="C115" s="150">
        <f t="shared" si="5"/>
        <v>1.9569471624266144E-3</v>
      </c>
      <c r="D115" s="98">
        <v>83</v>
      </c>
      <c r="E115" s="34"/>
      <c r="F115" s="35"/>
    </row>
    <row r="116" spans="1:6" ht="18" x14ac:dyDescent="0.25">
      <c r="A116" s="139" t="s">
        <v>253</v>
      </c>
      <c r="B116" s="139">
        <v>1</v>
      </c>
      <c r="C116" s="150">
        <f t="shared" si="5"/>
        <v>1.9569471624266144E-3</v>
      </c>
      <c r="D116" s="98">
        <v>84</v>
      </c>
      <c r="E116" s="34"/>
      <c r="F116" s="35"/>
    </row>
    <row r="117" spans="1:6" ht="18" x14ac:dyDescent="0.25">
      <c r="A117" s="140" t="s">
        <v>197</v>
      </c>
      <c r="B117" s="139">
        <v>1</v>
      </c>
      <c r="C117" s="150">
        <f t="shared" si="5"/>
        <v>1.9569471624266144E-3</v>
      </c>
      <c r="D117" s="98">
        <v>85</v>
      </c>
      <c r="E117" s="34"/>
      <c r="F117" s="35"/>
    </row>
    <row r="118" spans="1:6" ht="18" x14ac:dyDescent="0.25">
      <c r="A118" s="140" t="s">
        <v>180</v>
      </c>
      <c r="B118" s="139">
        <v>1</v>
      </c>
      <c r="C118" s="150">
        <f t="shared" si="5"/>
        <v>1.9569471624266144E-3</v>
      </c>
      <c r="D118" s="98">
        <v>86</v>
      </c>
      <c r="E118" s="34"/>
      <c r="F118" s="35"/>
    </row>
    <row r="119" spans="1:6" ht="18" x14ac:dyDescent="0.25">
      <c r="A119" s="139" t="s">
        <v>205</v>
      </c>
      <c r="B119" s="139">
        <v>1</v>
      </c>
      <c r="C119" s="150">
        <f t="shared" si="5"/>
        <v>1.9569471624266144E-3</v>
      </c>
      <c r="D119" s="98">
        <v>87</v>
      </c>
      <c r="E119" s="34"/>
      <c r="F119" s="35"/>
    </row>
    <row r="120" spans="1:6" ht="18" x14ac:dyDescent="0.25">
      <c r="A120" s="139" t="s">
        <v>196</v>
      </c>
      <c r="B120" s="139">
        <v>1</v>
      </c>
      <c r="C120" s="150">
        <f t="shared" si="5"/>
        <v>1.9569471624266144E-3</v>
      </c>
      <c r="D120" s="98">
        <v>88</v>
      </c>
      <c r="E120" s="34"/>
      <c r="F120" s="35"/>
    </row>
    <row r="121" spans="1:6" ht="18" x14ac:dyDescent="0.25">
      <c r="A121" s="139" t="s">
        <v>193</v>
      </c>
      <c r="B121" s="139">
        <v>1</v>
      </c>
      <c r="C121" s="150">
        <f t="shared" si="5"/>
        <v>1.9569471624266144E-3</v>
      </c>
      <c r="D121" s="98">
        <v>89</v>
      </c>
      <c r="F121" s="35"/>
    </row>
    <row r="122" spans="1:6" ht="18" x14ac:dyDescent="0.25">
      <c r="A122" s="140" t="s">
        <v>269</v>
      </c>
      <c r="B122" s="140">
        <v>19</v>
      </c>
      <c r="C122" s="150">
        <f t="shared" si="5"/>
        <v>3.7181996086105673E-2</v>
      </c>
      <c r="D122" s="139"/>
      <c r="F122" s="35"/>
    </row>
    <row r="123" spans="1:6" ht="18" x14ac:dyDescent="0.25">
      <c r="B123" s="184">
        <f>SUM(B33:B122)</f>
        <v>511</v>
      </c>
      <c r="F123" s="35"/>
    </row>
  </sheetData>
  <sortState xmlns:xlrd2="http://schemas.microsoft.com/office/spreadsheetml/2017/richdata2" ref="L36:N48">
    <sortCondition descending="1" ref="M36:M48"/>
  </sortState>
  <mergeCells count="4">
    <mergeCell ref="G21:H21"/>
    <mergeCell ref="G22:H22"/>
    <mergeCell ref="G19:H19"/>
    <mergeCell ref="G18:H18"/>
  </mergeCells>
  <pageMargins left="0.70866141732283472" right="0.70866141732283472" top="0.74803149606299213" bottom="0.74803149606299213" header="0.31496062992125984" footer="0.31496062992125984"/>
  <pageSetup paperSize="9" scale="47" fitToHeight="2" orientation="landscape" r:id="rId1"/>
  <ignoredErrors>
    <ignoredError sqref="J7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3"/>
  <sheetViews>
    <sheetView zoomScale="70" zoomScaleNormal="70" workbookViewId="0">
      <selection activeCell="F12" sqref="F12"/>
    </sheetView>
  </sheetViews>
  <sheetFormatPr baseColWidth="10" defaultRowHeight="15" x14ac:dyDescent="0.25"/>
  <cols>
    <col min="1" max="1" width="13.42578125" customWidth="1"/>
    <col min="2" max="2" width="46.140625" customWidth="1"/>
    <col min="3" max="3" width="40.42578125" customWidth="1"/>
    <col min="4" max="4" width="25" customWidth="1"/>
    <col min="5" max="5" width="22.5703125" customWidth="1"/>
    <col min="7" max="7" width="26.140625" customWidth="1"/>
    <col min="8" max="8" width="23.28515625" customWidth="1"/>
    <col min="9" max="9" width="11.42578125" customWidth="1"/>
    <col min="12" max="12" width="23.42578125" customWidth="1"/>
  </cols>
  <sheetData>
    <row r="1" spans="1:13" ht="42" customHeight="1" thickBot="1" x14ac:dyDescent="0.4">
      <c r="A1" s="135"/>
      <c r="C1" s="70" t="s">
        <v>87</v>
      </c>
      <c r="D1" s="70" t="s">
        <v>76</v>
      </c>
      <c r="H1" s="183" t="s">
        <v>79</v>
      </c>
      <c r="I1" s="183"/>
      <c r="J1" s="183"/>
    </row>
    <row r="2" spans="1:13" ht="39" thickTop="1" thickBot="1" x14ac:dyDescent="0.35">
      <c r="B2" s="36">
        <v>44219</v>
      </c>
      <c r="C2" s="37" t="s">
        <v>42</v>
      </c>
      <c r="D2" s="37" t="s">
        <v>43</v>
      </c>
      <c r="E2" s="38" t="s">
        <v>44</v>
      </c>
      <c r="F2" s="35"/>
      <c r="H2" s="65" t="s">
        <v>81</v>
      </c>
      <c r="I2" s="66">
        <v>160</v>
      </c>
    </row>
    <row r="3" spans="1:13" ht="19.5" thickBot="1" x14ac:dyDescent="0.35">
      <c r="B3" s="39" t="s">
        <v>45</v>
      </c>
      <c r="C3" s="40">
        <v>1884</v>
      </c>
      <c r="D3" s="40">
        <v>367</v>
      </c>
      <c r="E3" s="41">
        <f>D3/C3</f>
        <v>0.19479830148619959</v>
      </c>
      <c r="F3" s="35"/>
      <c r="G3" s="35"/>
      <c r="H3" s="67" t="s">
        <v>82</v>
      </c>
      <c r="I3" s="68">
        <v>0</v>
      </c>
    </row>
    <row r="4" spans="1:13" ht="19.5" thickTop="1" x14ac:dyDescent="0.3">
      <c r="B4" s="42" t="s">
        <v>46</v>
      </c>
      <c r="C4" s="43">
        <v>561</v>
      </c>
      <c r="D4" s="43">
        <v>144</v>
      </c>
      <c r="E4" s="44">
        <f>D4/C4</f>
        <v>0.25668449197860965</v>
      </c>
      <c r="G4" s="35"/>
      <c r="H4" t="s">
        <v>267</v>
      </c>
      <c r="I4" s="72"/>
    </row>
    <row r="5" spans="1:13" ht="19.5" thickBot="1" x14ac:dyDescent="0.35">
      <c r="B5" s="45" t="s">
        <v>47</v>
      </c>
      <c r="C5" s="46">
        <f>SUM(C3:C4)</f>
        <v>2445</v>
      </c>
      <c r="D5" s="46">
        <f>SUM(D3:D4)</f>
        <v>511</v>
      </c>
      <c r="E5" s="47">
        <f>D5/C5</f>
        <v>0.20899795501022495</v>
      </c>
      <c r="H5" s="136"/>
      <c r="I5" s="72"/>
    </row>
    <row r="6" spans="1:13" ht="18" x14ac:dyDescent="0.25">
      <c r="H6" s="137"/>
      <c r="I6" s="72"/>
    </row>
    <row r="7" spans="1:13" ht="15.75" thickBot="1" x14ac:dyDescent="0.3">
      <c r="E7" s="55" t="s">
        <v>88</v>
      </c>
      <c r="F7" s="55"/>
    </row>
    <row r="8" spans="1:13" ht="39" thickTop="1" thickBot="1" x14ac:dyDescent="0.3">
      <c r="B8" s="168" t="s">
        <v>29</v>
      </c>
      <c r="C8" s="169">
        <v>281</v>
      </c>
      <c r="E8" s="56" t="s">
        <v>71</v>
      </c>
      <c r="F8" s="57">
        <v>613</v>
      </c>
    </row>
    <row r="9" spans="1:13" ht="19.5" thickBot="1" x14ac:dyDescent="0.3">
      <c r="B9" s="170" t="s">
        <v>31</v>
      </c>
      <c r="C9" s="171">
        <v>192</v>
      </c>
      <c r="E9" s="58" t="s">
        <v>48</v>
      </c>
      <c r="F9" s="59">
        <v>1071</v>
      </c>
      <c r="M9" s="72"/>
    </row>
    <row r="10" spans="1:13" ht="38.25" thickBot="1" x14ac:dyDescent="0.3">
      <c r="B10" s="168" t="s">
        <v>30</v>
      </c>
      <c r="C10" s="169">
        <v>31</v>
      </c>
      <c r="E10" s="60" t="s">
        <v>72</v>
      </c>
      <c r="F10" s="61">
        <v>162</v>
      </c>
      <c r="M10" s="72"/>
    </row>
    <row r="11" spans="1:13" ht="38.25" thickBot="1" x14ac:dyDescent="0.3">
      <c r="B11" s="170" t="s">
        <v>217</v>
      </c>
      <c r="C11" s="171">
        <v>7</v>
      </c>
      <c r="E11" s="58" t="s">
        <v>73</v>
      </c>
      <c r="F11" s="59">
        <v>24</v>
      </c>
      <c r="M11" s="72"/>
    </row>
    <row r="12" spans="1:13" ht="19.5" thickBot="1" x14ac:dyDescent="0.3">
      <c r="B12" s="168" t="s">
        <v>24</v>
      </c>
      <c r="C12" s="169">
        <f>SUM(C8:C11)</f>
        <v>511</v>
      </c>
      <c r="E12" s="62" t="s">
        <v>3</v>
      </c>
      <c r="F12" s="63">
        <f>SUM(F8:F11)</f>
        <v>1870</v>
      </c>
      <c r="M12" s="72"/>
    </row>
    <row r="13" spans="1:13" ht="15.75" thickTop="1" x14ac:dyDescent="0.25"/>
    <row r="15" spans="1:13" ht="18" x14ac:dyDescent="0.25">
      <c r="C15" t="s">
        <v>50</v>
      </c>
      <c r="D15" t="s">
        <v>77</v>
      </c>
      <c r="E15" t="s">
        <v>51</v>
      </c>
      <c r="J15" s="35"/>
    </row>
    <row r="16" spans="1:13" ht="18" x14ac:dyDescent="0.25">
      <c r="B16" t="s">
        <v>268</v>
      </c>
      <c r="C16" s="48">
        <f>'20210124'!E3+'20210124'!E4</f>
        <v>0.12219959266802444</v>
      </c>
      <c r="D16" s="48">
        <v>0.12140575079872204</v>
      </c>
      <c r="E16" s="78">
        <f>C16-D16</f>
        <v>7.9384186930239742E-4</v>
      </c>
      <c r="J16" s="35"/>
    </row>
    <row r="17" spans="2:10" ht="18" x14ac:dyDescent="0.25">
      <c r="B17" t="s">
        <v>52</v>
      </c>
      <c r="C17" s="48">
        <f>'20210124'!E3+'20210124'!E4+'20210124'!E5+'20210124'!E6</f>
        <v>0.285132382892057</v>
      </c>
      <c r="D17" s="48">
        <v>0.33865814696485624</v>
      </c>
      <c r="E17" s="78">
        <f>C17-D17</f>
        <v>-5.3525764072799242E-2</v>
      </c>
      <c r="J17" s="35"/>
    </row>
    <row r="18" spans="2:10" x14ac:dyDescent="0.25">
      <c r="B18" t="s">
        <v>53</v>
      </c>
      <c r="C18" s="48">
        <f>'20210124'!E7+'20210124'!E6+'20210124'!E5+'20210124'!E4+'20210124'!E3</f>
        <v>0.42158859470468429</v>
      </c>
      <c r="D18" s="48">
        <v>0.4552715654952077</v>
      </c>
      <c r="E18" s="78">
        <f>C18-D18</f>
        <v>-3.3682970790523403E-2</v>
      </c>
    </row>
    <row r="19" spans="2:10" x14ac:dyDescent="0.25">
      <c r="B19" t="s">
        <v>54</v>
      </c>
      <c r="C19" s="48">
        <f>'20210124'!E10+'20210124'!E11</f>
        <v>0.27902240325865579</v>
      </c>
      <c r="D19" s="48">
        <v>0.20287539936102236</v>
      </c>
      <c r="E19" s="79">
        <f>C19-D19</f>
        <v>7.6147003897633431E-2</v>
      </c>
    </row>
    <row r="20" spans="2:10" x14ac:dyDescent="0.25">
      <c r="B20" t="s">
        <v>55</v>
      </c>
      <c r="C20" s="48">
        <f>'20210124'!E11</f>
        <v>0.18940936863543789</v>
      </c>
      <c r="D20" s="48">
        <v>0.11661341853035144</v>
      </c>
      <c r="E20" s="79">
        <f>C20-D20</f>
        <v>7.2795950105086452E-2</v>
      </c>
    </row>
    <row r="21" spans="2:10" ht="16.5" customHeight="1" x14ac:dyDescent="0.25"/>
    <row r="22" spans="2:10" ht="18" x14ac:dyDescent="0.25">
      <c r="B22" s="49"/>
    </row>
    <row r="23" spans="2:10" ht="18.75" thickBot="1" x14ac:dyDescent="0.3">
      <c r="B23" s="50" t="s">
        <v>56</v>
      </c>
      <c r="C23" s="51" t="s">
        <v>57</v>
      </c>
      <c r="D23" s="51" t="s">
        <v>26</v>
      </c>
      <c r="E23" s="54" t="s">
        <v>70</v>
      </c>
    </row>
    <row r="24" spans="2:10" ht="18" x14ac:dyDescent="0.25">
      <c r="B24" s="74" t="s">
        <v>168</v>
      </c>
      <c r="C24" s="75">
        <v>5</v>
      </c>
      <c r="D24" s="75" t="s">
        <v>214</v>
      </c>
      <c r="E24" s="81">
        <f>C26*100/SUM(C24:C29)</f>
        <v>69.585253456221196</v>
      </c>
    </row>
    <row r="25" spans="2:10" ht="18" x14ac:dyDescent="0.25">
      <c r="B25" s="34" t="s">
        <v>157</v>
      </c>
      <c r="C25">
        <v>1</v>
      </c>
      <c r="D25" s="77" t="s">
        <v>218</v>
      </c>
      <c r="E25" s="52"/>
    </row>
    <row r="26" spans="2:10" ht="18" x14ac:dyDescent="0.25">
      <c r="B26" s="34" t="s">
        <v>58</v>
      </c>
      <c r="C26">
        <v>151</v>
      </c>
      <c r="D26" s="77" t="s">
        <v>219</v>
      </c>
    </row>
    <row r="27" spans="2:10" ht="18" x14ac:dyDescent="0.25">
      <c r="B27" s="34" t="s">
        <v>166</v>
      </c>
      <c r="C27">
        <v>7</v>
      </c>
      <c r="D27" s="77" t="s">
        <v>220</v>
      </c>
    </row>
    <row r="28" spans="2:10" ht="18" x14ac:dyDescent="0.25">
      <c r="B28" s="34" t="s">
        <v>59</v>
      </c>
      <c r="C28">
        <v>21</v>
      </c>
      <c r="D28" s="77" t="s">
        <v>221</v>
      </c>
    </row>
    <row r="29" spans="2:10" ht="18" x14ac:dyDescent="0.25">
      <c r="B29" s="34" t="s">
        <v>60</v>
      </c>
      <c r="C29">
        <v>32</v>
      </c>
      <c r="D29" s="77" t="s">
        <v>222</v>
      </c>
    </row>
    <row r="30" spans="2:10" ht="18" x14ac:dyDescent="0.25">
      <c r="B30" s="34" t="s">
        <v>41</v>
      </c>
      <c r="C30">
        <v>294</v>
      </c>
      <c r="D30" s="77" t="s">
        <v>223</v>
      </c>
    </row>
    <row r="31" spans="2:10" x14ac:dyDescent="0.25">
      <c r="D31" s="77"/>
    </row>
    <row r="32" spans="2:10" x14ac:dyDescent="0.25">
      <c r="E32" s="54" t="s">
        <v>69</v>
      </c>
    </row>
    <row r="33" spans="2:5" ht="18.75" thickBot="1" x14ac:dyDescent="0.3">
      <c r="B33" s="50" t="s">
        <v>61</v>
      </c>
      <c r="C33" s="51" t="s">
        <v>57</v>
      </c>
      <c r="D33" s="51" t="s">
        <v>26</v>
      </c>
      <c r="E33" s="81">
        <f>C34*100/SUM(C34:C52)</f>
        <v>91.633466135458164</v>
      </c>
    </row>
    <row r="34" spans="2:5" ht="18" x14ac:dyDescent="0.25">
      <c r="B34" s="34" t="s">
        <v>62</v>
      </c>
      <c r="C34" s="35">
        <v>460</v>
      </c>
      <c r="D34" s="35" t="s">
        <v>224</v>
      </c>
    </row>
    <row r="35" spans="2:5" ht="18" x14ac:dyDescent="0.25">
      <c r="B35" s="34" t="s">
        <v>100</v>
      </c>
      <c r="C35" s="35">
        <v>14</v>
      </c>
      <c r="D35" s="35" t="s">
        <v>225</v>
      </c>
    </row>
    <row r="36" spans="2:5" ht="18" x14ac:dyDescent="0.25">
      <c r="B36" s="34" t="s">
        <v>63</v>
      </c>
      <c r="C36" s="35">
        <v>5</v>
      </c>
      <c r="D36" s="35" t="s">
        <v>214</v>
      </c>
    </row>
    <row r="37" spans="2:5" ht="18" x14ac:dyDescent="0.25">
      <c r="B37" s="34" t="s">
        <v>104</v>
      </c>
      <c r="C37" s="35">
        <v>3</v>
      </c>
      <c r="D37" s="35" t="s">
        <v>226</v>
      </c>
    </row>
    <row r="38" spans="2:5" ht="18" x14ac:dyDescent="0.25">
      <c r="B38" s="34" t="s">
        <v>189</v>
      </c>
      <c r="C38" s="35">
        <v>3</v>
      </c>
      <c r="D38" s="35" t="s">
        <v>226</v>
      </c>
    </row>
    <row r="39" spans="2:5" ht="18" x14ac:dyDescent="0.25">
      <c r="B39" s="34" t="s">
        <v>105</v>
      </c>
      <c r="C39" s="35">
        <v>3</v>
      </c>
      <c r="D39" s="35" t="s">
        <v>226</v>
      </c>
    </row>
    <row r="40" spans="2:5" ht="18" x14ac:dyDescent="0.25">
      <c r="B40" s="34" t="s">
        <v>187</v>
      </c>
      <c r="C40" s="35">
        <v>2</v>
      </c>
      <c r="D40" s="35" t="s">
        <v>215</v>
      </c>
    </row>
    <row r="41" spans="2:5" ht="18" x14ac:dyDescent="0.25">
      <c r="B41" s="34" t="s">
        <v>202</v>
      </c>
      <c r="C41" s="35">
        <v>1</v>
      </c>
      <c r="D41" s="35" t="s">
        <v>218</v>
      </c>
    </row>
    <row r="42" spans="2:5" ht="18" x14ac:dyDescent="0.25">
      <c r="B42" s="34" t="s">
        <v>227</v>
      </c>
      <c r="C42" s="35">
        <v>1</v>
      </c>
      <c r="D42" s="35" t="s">
        <v>218</v>
      </c>
    </row>
    <row r="43" spans="2:5" ht="18" x14ac:dyDescent="0.25">
      <c r="B43" s="34" t="s">
        <v>228</v>
      </c>
      <c r="C43" s="35">
        <v>1</v>
      </c>
      <c r="D43" s="35" t="s">
        <v>218</v>
      </c>
    </row>
    <row r="44" spans="2:5" ht="18" x14ac:dyDescent="0.25">
      <c r="B44" s="34" t="s">
        <v>229</v>
      </c>
      <c r="C44" s="35">
        <v>1</v>
      </c>
      <c r="D44" s="35" t="s">
        <v>218</v>
      </c>
    </row>
    <row r="45" spans="2:5" ht="18" x14ac:dyDescent="0.25">
      <c r="B45" s="34" t="s">
        <v>188</v>
      </c>
      <c r="C45" s="35">
        <v>1</v>
      </c>
      <c r="D45" s="35" t="s">
        <v>218</v>
      </c>
    </row>
    <row r="46" spans="2:5" ht="18" x14ac:dyDescent="0.25">
      <c r="B46" s="34" t="s">
        <v>183</v>
      </c>
      <c r="C46" s="35">
        <v>1</v>
      </c>
      <c r="D46" s="35" t="s">
        <v>218</v>
      </c>
    </row>
    <row r="47" spans="2:5" ht="18" x14ac:dyDescent="0.25">
      <c r="B47" s="34" t="s">
        <v>158</v>
      </c>
      <c r="C47" s="35">
        <v>1</v>
      </c>
      <c r="D47" s="35" t="s">
        <v>218</v>
      </c>
    </row>
    <row r="48" spans="2:5" ht="18" x14ac:dyDescent="0.25">
      <c r="B48" s="34" t="s">
        <v>230</v>
      </c>
      <c r="C48" s="35">
        <v>1</v>
      </c>
      <c r="D48" s="35" t="s">
        <v>218</v>
      </c>
    </row>
    <row r="49" spans="2:4" ht="18" x14ac:dyDescent="0.25">
      <c r="B49" s="34" t="s">
        <v>231</v>
      </c>
      <c r="C49" s="35">
        <v>1</v>
      </c>
      <c r="D49" s="35" t="s">
        <v>218</v>
      </c>
    </row>
    <row r="50" spans="2:4" ht="18" x14ac:dyDescent="0.25">
      <c r="B50" s="34" t="s">
        <v>201</v>
      </c>
      <c r="C50" s="35">
        <v>1</v>
      </c>
      <c r="D50" s="35" t="s">
        <v>218</v>
      </c>
    </row>
    <row r="51" spans="2:4" ht="18" x14ac:dyDescent="0.25">
      <c r="B51" t="s">
        <v>232</v>
      </c>
      <c r="C51" s="35">
        <v>1</v>
      </c>
      <c r="D51" s="35" t="s">
        <v>218</v>
      </c>
    </row>
    <row r="52" spans="2:4" ht="18" x14ac:dyDescent="0.25">
      <c r="B52" t="s">
        <v>233</v>
      </c>
      <c r="C52">
        <v>1</v>
      </c>
      <c r="D52" s="35" t="s">
        <v>218</v>
      </c>
    </row>
    <row r="53" spans="2:4" ht="18" x14ac:dyDescent="0.25">
      <c r="B53" t="s">
        <v>41</v>
      </c>
      <c r="C53">
        <v>9</v>
      </c>
      <c r="D53" s="35" t="s">
        <v>234</v>
      </c>
    </row>
  </sheetData>
  <mergeCells count="1">
    <mergeCell ref="H1:J1"/>
  </mergeCells>
  <conditionalFormatting sqref="E15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E16:E20">
    <cfRule type="cellIs" dxfId="1" priority="1" operator="greaterThan">
      <formula>0</formula>
    </cfRule>
    <cfRule type="cellIs" dxfId="0" priority="2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6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20210124</vt:lpstr>
      <vt:lpstr>PARA OCULTAR POSITIVIDAD</vt:lpstr>
      <vt:lpstr>'PARA OCULTAR POSITIVIDAD'!Área_de_impresión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2021-01-25T17:10:17Z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