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120" sheetId="1" r:id="rId1"/>
    <sheet name="PARA OCULTAR POSITIVIDAD" sheetId="2" state="hidden" r:id="rId2"/>
  </sheets>
  <definedNames>
    <definedName name="_xlnm._FilterDatabase" localSheetId="0" hidden="1">'20210120'!#REF!</definedName>
    <definedName name="_xlnm.Print_Area" localSheetId="1">'PARA OCULTAR POSITIVIDAD'!$A$15:$E$56</definedName>
  </definedNames>
  <calcPr calcId="124519"/>
</workbook>
</file>

<file path=xl/calcChain.xml><?xml version="1.0" encoding="utf-8"?>
<calcChain xmlns="http://schemas.openxmlformats.org/spreadsheetml/2006/main">
  <c r="B127" i="1"/>
  <c r="C126"/>
  <c r="F121" i="2" l="1"/>
  <c r="F122"/>
  <c r="F123"/>
  <c r="F124"/>
  <c r="F125"/>
  <c r="F126"/>
  <c r="F127"/>
  <c r="F128"/>
  <c r="F129"/>
  <c r="F71"/>
  <c r="F72"/>
  <c r="M3" l="1"/>
  <c r="M2"/>
  <c r="N65" i="1"/>
  <c r="E32" i="2"/>
  <c r="B12" i="1" l="1"/>
  <c r="C12"/>
  <c r="D12"/>
  <c r="E3" s="1"/>
  <c r="E10" l="1"/>
  <c r="E8"/>
  <c r="E6"/>
  <c r="E4"/>
  <c r="E11"/>
  <c r="E9"/>
  <c r="E7"/>
  <c r="E5"/>
  <c r="M77" l="1"/>
  <c r="E18" l="1"/>
  <c r="C59" l="1"/>
  <c r="N55"/>
  <c r="N64"/>
  <c r="N74"/>
  <c r="N46"/>
  <c r="N48"/>
  <c r="N50"/>
  <c r="N52"/>
  <c r="N54"/>
  <c r="N57"/>
  <c r="N59"/>
  <c r="N61"/>
  <c r="N66"/>
  <c r="N68"/>
  <c r="N70"/>
  <c r="N72"/>
  <c r="N37"/>
  <c r="N38"/>
  <c r="N63"/>
  <c r="N75"/>
  <c r="N47"/>
  <c r="N49"/>
  <c r="N51"/>
  <c r="N53"/>
  <c r="N56"/>
  <c r="N58"/>
  <c r="N60"/>
  <c r="N62"/>
  <c r="N67"/>
  <c r="N69"/>
  <c r="N71"/>
  <c r="N73"/>
  <c r="N41"/>
  <c r="C124"/>
  <c r="C122"/>
  <c r="C120"/>
  <c r="C118"/>
  <c r="C116"/>
  <c r="C123"/>
  <c r="C121"/>
  <c r="C119"/>
  <c r="C117"/>
  <c r="C125"/>
  <c r="D5" i="2"/>
  <c r="M23" i="1" l="1"/>
  <c r="C46" l="1"/>
  <c r="C38"/>
  <c r="C39"/>
  <c r="C40"/>
  <c r="C41"/>
  <c r="C42"/>
  <c r="C43"/>
  <c r="C44"/>
  <c r="C45"/>
  <c r="B2" i="2"/>
  <c r="N29" i="1" l="1"/>
  <c r="N30"/>
  <c r="N32"/>
  <c r="N31"/>
  <c r="N33"/>
  <c r="N36"/>
  <c r="N40"/>
  <c r="N39"/>
  <c r="N35"/>
  <c r="N34"/>
  <c r="C105"/>
  <c r="C106"/>
  <c r="C107"/>
  <c r="C108"/>
  <c r="C109"/>
  <c r="C110"/>
  <c r="C111"/>
  <c r="C112"/>
  <c r="C113"/>
  <c r="C114"/>
  <c r="C115"/>
  <c r="E3" i="2" l="1"/>
  <c r="E4"/>
  <c r="C5"/>
  <c r="E5" s="1"/>
  <c r="E23" l="1"/>
  <c r="M42" i="1" l="1"/>
  <c r="F115" i="2" l="1"/>
  <c r="F116"/>
  <c r="F117"/>
  <c r="F118"/>
  <c r="F119"/>
  <c r="F120"/>
  <c r="F74" l="1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73"/>
  <c r="C88" i="1" l="1"/>
  <c r="C89"/>
  <c r="C90"/>
  <c r="C91"/>
  <c r="C92"/>
  <c r="C93"/>
  <c r="C94"/>
  <c r="C95"/>
  <c r="C96"/>
  <c r="C97"/>
  <c r="C98"/>
  <c r="C99"/>
  <c r="C100"/>
  <c r="C101"/>
  <c r="C102"/>
  <c r="C103"/>
  <c r="C104"/>
  <c r="C87"/>
  <c r="N42" l="1"/>
  <c r="C28"/>
  <c r="C29"/>
  <c r="C30"/>
  <c r="C31"/>
  <c r="C32"/>
  <c r="C33"/>
  <c r="C34"/>
  <c r="C35"/>
  <c r="C36"/>
  <c r="C37"/>
  <c r="C47"/>
  <c r="C48"/>
  <c r="C49"/>
  <c r="C50"/>
  <c r="C51"/>
  <c r="C52"/>
  <c r="C53"/>
  <c r="C54"/>
  <c r="C55"/>
  <c r="C56"/>
  <c r="C57"/>
  <c r="C58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12" i="2" l="1"/>
  <c r="F12" l="1"/>
  <c r="B13" i="1"/>
  <c r="C19" l="1"/>
  <c r="B19"/>
  <c r="C19" i="2" l="1"/>
  <c r="C22" i="1"/>
  <c r="C17" i="2" l="1"/>
  <c r="C16"/>
  <c r="C15"/>
  <c r="C18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<sst xmlns="http://schemas.openxmlformats.org/spreadsheetml/2006/main" count="393" uniqueCount="351">
  <si>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</si>
  <si>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</si>
  <si>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</si>
  <si>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</si>
  <si>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</si>
  <si>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</si>
  <si>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</si>
  <si>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</si>
  <si>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</si>
  <si>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</si>
  <si>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</si>
  <si>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</si>
  <si>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</si>
  <si>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</si>
  <si>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</si>
  <si>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</si>
  <si>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</si>
  <si>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</si>
  <si>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</si>
  <si>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</si>
  <si>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</si>
  <si>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</si>
  <si>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</si>
  <si>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</si>
  <si>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</si>
  <si>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</si>
  <si>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</si>
  <si>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</si>
  <si>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</si>
  <si>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</si>
  <si>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</si>
  <si>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</si>
  <si>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</si>
  <si>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</si>
  <si>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</si>
  <si>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</si>
  <si>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</si>
  <si>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</si>
  <si>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</si>
  <si>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</si>
  <si>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</si>
  <si>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</si>
  <si>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</si>
  <si>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</si>
  <si>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</si>
  <si>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</si>
  <si>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</si>
  <si>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</si>
  <si>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</si>
  <si>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</si>
  <si>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</si>
  <si>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</si>
  <si>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</si>
  <si>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</si>
  <si>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</si>
  <si>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</si>
  <si>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</si>
  <si>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</si>
  <si>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</si>
  <si>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</si>
  <si>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</si>
  <si>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</si>
  <si>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</si>
  <si>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</si>
  <si>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</si>
  <si>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</si>
  <si>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</si>
  <si>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</si>
  <si>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</si>
  <si>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</si>
  <si>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</si>
  <si>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</si>
  <si>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</si>
  <si>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</si>
  <si>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</si>
  <si>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</si>
  <si>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</si>
  <si>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</si>
  <si>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</si>
  <si>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</si>
  <si>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</si>
  <si>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</si>
  <si>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</si>
  <si>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</si>
  <si>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</si>
  <si>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</si>
  <si>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</si>
  <si>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</si>
  <si>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</si>
  <si>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</si>
  <si>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</si>
  <si>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</si>
  <si>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</si>
  <si>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</si>
  <si>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</si>
  <si>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</si>
  <si>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</si>
  <si>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</si>
  <si>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</si>
  <si>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</si>
  <si>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</si>
  <si>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</si>
  <si>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</si>
  <si>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</si>
  <si>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</si>
  <si>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</si>
  <si>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</si>
  <si>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</si>
  <si>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</si>
  <si>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</si>
  <si>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</si>
  <si>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</si>
  <si>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</si>
  <si>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</si>
  <si>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</si>
  <si>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</si>
  <si>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</si>
  <si>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</si>
  <si>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</si>
  <si>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</si>
  <si>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</si>
  <si>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</si>
  <si>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</si>
  <si>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</si>
  <si>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Delicias Norte</t>
  </si>
  <si>
    <t>Delicias Sur</t>
  </si>
  <si>
    <t>San Jose Sur</t>
  </si>
  <si>
    <t>Ribera Alta Del Ebro</t>
  </si>
  <si>
    <t>Oliver</t>
  </si>
  <si>
    <t>Miralbueno-Garrapinillos</t>
  </si>
  <si>
    <t>Actur Sur</t>
  </si>
  <si>
    <t>Bajo Aragón-Caspe / Baix Aragó-Casp</t>
  </si>
  <si>
    <t>Actur Norte</t>
  </si>
  <si>
    <t>Fuentes De Ebro</t>
  </si>
  <si>
    <t>Independencia</t>
  </si>
  <si>
    <t>Andorra</t>
  </si>
  <si>
    <t xml:space="preserve">Ejea De Los Caballeros </t>
  </si>
  <si>
    <t>Andorra-Sierra De Arcos</t>
  </si>
  <si>
    <t>Ribera Baja Del Ebro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</si>
  <si>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</si>
  <si>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</si>
  <si>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</si>
  <si>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</si>
  <si>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</si>
  <si>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</si>
  <si>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</si>
  <si>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</si>
  <si>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</si>
  <si>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</si>
  <si>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</si>
  <si>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</si>
  <si>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 xml:space="preserve">Alcañiz </t>
  </si>
  <si>
    <t>Hijar</t>
  </si>
  <si>
    <t>Calatayud Rural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</si>
  <si>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</si>
  <si>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</si>
  <si>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</si>
  <si>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</si>
  <si>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</si>
  <si>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</si>
  <si>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ALMOZARA</t>
  </si>
  <si>
    <t>CASOS URGENCIAS</t>
  </si>
  <si>
    <t>Huesca Capital Nº 3 (Pirineos)</t>
  </si>
  <si>
    <t>Tarazona</t>
  </si>
  <si>
    <t>Alagon</t>
  </si>
  <si>
    <t>Valderrobres</t>
  </si>
  <si>
    <t>Almudevar</t>
  </si>
  <si>
    <t>Epila</t>
  </si>
  <si>
    <t>Valdefierro</t>
  </si>
  <si>
    <t>Bombarda</t>
  </si>
  <si>
    <t>Zalfonada</t>
  </si>
  <si>
    <t>Zuera</t>
  </si>
  <si>
    <t>La Ribagorza</t>
  </si>
  <si>
    <t>Tarazona Y El Moncayo</t>
  </si>
  <si>
    <t>Matarraña / Matarranya</t>
  </si>
  <si>
    <t>Campo De Borja</t>
  </si>
  <si>
    <t>Los Monegros</t>
  </si>
  <si>
    <t>Alto Gállego</t>
  </si>
  <si>
    <t>ARRABAL</t>
  </si>
  <si>
    <t>CAMPO DE BELCHITE</t>
  </si>
  <si>
    <t>FERNANDO EL CATOLICO</t>
  </si>
  <si>
    <t>SAN PABLO</t>
  </si>
  <si>
    <t>SANTA ISABEL</t>
  </si>
  <si>
    <t>TORRE RAMONA</t>
  </si>
  <si>
    <t>TORRERO LA PAZ</t>
  </si>
  <si>
    <t>UNIVERSITAS</t>
  </si>
  <si>
    <t>VALDESPARTERA-MONTECANAL</t>
  </si>
  <si>
    <t>ZALFONADA</t>
  </si>
  <si>
    <t>Centro socio-sanitario</t>
  </si>
  <si>
    <t>Nicaragua</t>
  </si>
  <si>
    <t>Casetas</t>
  </si>
  <si>
    <t>Actur Oeste</t>
  </si>
  <si>
    <t>La Almunia De Doña Godina</t>
  </si>
  <si>
    <t>Monreal Del Campo</t>
  </si>
  <si>
    <t xml:space="preserve">Barbastro </t>
  </si>
  <si>
    <t>HUESCA CAPITAL Nº 2 (SANTO GRIAL)</t>
  </si>
  <si>
    <t>LAS FUENTES NORTE</t>
  </si>
  <si>
    <t>PARQUE GOYA</t>
  </si>
  <si>
    <t>SAN JOSE CENTRO</t>
  </si>
  <si>
    <t>SAN JOSE NORTE</t>
  </si>
  <si>
    <t>SAN JOSE SUR</t>
  </si>
  <si>
    <t>Honduras</t>
  </si>
  <si>
    <t>Calanda</t>
  </si>
  <si>
    <t>Campo De Belchite</t>
  </si>
  <si>
    <t xml:space="preserve">Jaca </t>
  </si>
  <si>
    <t>ALMUDEVAR</t>
  </si>
  <si>
    <t>DELICIAS NORTE</t>
  </si>
  <si>
    <t>VALDEFIERRO</t>
  </si>
  <si>
    <t xml:space="preserve">Monzón </t>
  </si>
  <si>
    <t>AVENIDA CATALUÑA</t>
  </si>
  <si>
    <t>TARAZONA</t>
  </si>
  <si>
    <t>Escolar</t>
  </si>
  <si>
    <t>Ucrania</t>
  </si>
  <si>
    <t>Cantavieja</t>
  </si>
  <si>
    <t>Maestrazgo</t>
  </si>
  <si>
    <t>BOMBARDA</t>
  </si>
  <si>
    <t>CALAMOCHA</t>
  </si>
  <si>
    <t>Mas De Las Matas</t>
  </si>
  <si>
    <t>Ateca</t>
  </si>
  <si>
    <t>Daroca</t>
  </si>
  <si>
    <t>SAGASTA-RUISEÑORES</t>
  </si>
  <si>
    <t>TERUEL ENSANCHE</t>
  </si>
  <si>
    <t>Centro sanitario</t>
  </si>
  <si>
    <t>Argelia</t>
  </si>
  <si>
    <t>ALAGON</t>
  </si>
  <si>
    <t>EJEA DE LOS CABALLEROS</t>
  </si>
  <si>
    <t>REBOLERIA</t>
  </si>
  <si>
    <t>UTEBO</t>
  </si>
  <si>
    <t>Del R de Asistencia-Sanitaria-Covid-18012021</t>
  </si>
  <si>
    <t>sospechosos</t>
  </si>
  <si>
    <t>Utrillas</t>
  </si>
  <si>
    <t>Benabarre</t>
  </si>
  <si>
    <t>Bujaraloz</t>
  </si>
  <si>
    <t>Gallur</t>
  </si>
  <si>
    <t>Cuencas Mineras</t>
  </si>
  <si>
    <t>Gúdar-Javalambre</t>
  </si>
  <si>
    <t>Somontano De Barbastro</t>
  </si>
  <si>
    <t>Venezuela</t>
  </si>
  <si>
    <t>Bulgaria</t>
  </si>
  <si>
    <t>Portugal</t>
  </si>
  <si>
    <t>República Dominicana</t>
  </si>
  <si>
    <t>Borja</t>
  </si>
  <si>
    <t>Sariñena</t>
  </si>
  <si>
    <t>Alcorisa</t>
  </si>
  <si>
    <t>Barbastro</t>
  </si>
  <si>
    <t>Alhama De Aragon</t>
  </si>
  <si>
    <t>Parque Goya</t>
  </si>
  <si>
    <t>Binefar</t>
  </si>
  <si>
    <t>Huesca Rural</t>
  </si>
  <si>
    <t>Casablanca</t>
  </si>
  <si>
    <t>Fraga</t>
  </si>
  <si>
    <t>Tamarite De Litera</t>
  </si>
  <si>
    <t>Maella</t>
  </si>
  <si>
    <t>Sabiñanigo</t>
  </si>
  <si>
    <t>La Litera / La Llitera</t>
  </si>
  <si>
    <t>Bajo Cinca / Baix Cinca</t>
  </si>
  <si>
    <t>La Jacetania</t>
  </si>
  <si>
    <t>FECHA</t>
  </si>
  <si>
    <t>ZONA BÁSICA DE SALUD</t>
  </si>
  <si>
    <t>CONFIRMADOS</t>
  </si>
  <si>
    <t>SOSPECHOSOS</t>
  </si>
  <si>
    <t>ACTUR OESTE</t>
  </si>
  <si>
    <t>BORJA</t>
  </si>
  <si>
    <t>ROMAREDA - SEMINARIO</t>
  </si>
  <si>
    <t>Distribución por síntomas: en 2 casos confirmados no ha sido posible identificar la existencia o no de sintomatología</t>
  </si>
  <si>
    <t>0.60</t>
  </si>
  <si>
    <t>Perú</t>
  </si>
  <si>
    <t>Argentina</t>
  </si>
  <si>
    <t>Bolivia</t>
  </si>
  <si>
    <t>Francia</t>
  </si>
  <si>
    <t>Italia</t>
  </si>
  <si>
    <t>Castejon De Sos</t>
  </si>
  <si>
    <t>Herrera De Los Navarros</t>
  </si>
  <si>
    <t>Graus</t>
  </si>
  <si>
    <t>Monzon Rural</t>
  </si>
  <si>
    <t>Alfambra</t>
  </si>
  <si>
    <t>Baguena</t>
  </si>
  <si>
    <t>Monzon Urbana</t>
  </si>
  <si>
    <t>Albalate De Cinca</t>
  </si>
  <si>
    <t>Caspe</t>
  </si>
  <si>
    <t>Cella</t>
  </si>
  <si>
    <t>Mora De Rubielos</t>
  </si>
  <si>
    <t>10  o más casos</t>
  </si>
  <si>
    <t>Cinca Medio</t>
  </si>
  <si>
    <t>Distribución por edad y sexo: en 21 casos confirmados no ha sido posible identificar la edad o el sexo</t>
  </si>
  <si>
    <t>Distribución por provincias: en 6 casos no ha sido posible identificar la provincia de procedencia</t>
  </si>
  <si>
    <t>25.67</t>
  </si>
  <si>
    <t>0.38</t>
  </si>
  <si>
    <t>8.30</t>
  </si>
  <si>
    <t>55.94</t>
  </si>
  <si>
    <t>88.12</t>
  </si>
  <si>
    <t>2.30</t>
  </si>
  <si>
    <t>1.53</t>
  </si>
  <si>
    <t>0.89</t>
  </si>
  <si>
    <t>0.77</t>
  </si>
  <si>
    <t>0.64</t>
  </si>
  <si>
    <t>Alemania</t>
  </si>
  <si>
    <t>0.26</t>
  </si>
  <si>
    <t>Brasil</t>
  </si>
  <si>
    <t>Cuba</t>
  </si>
  <si>
    <t>El Salvador</t>
  </si>
  <si>
    <t>Suiza</t>
  </si>
  <si>
    <t>Uruguay</t>
  </si>
  <si>
    <t>0.13</t>
  </si>
  <si>
    <t>Bermudas</t>
  </si>
  <si>
    <t>Cabo Verde</t>
  </si>
  <si>
    <t>Ghana</t>
  </si>
  <si>
    <t>1.15</t>
  </si>
  <si>
    <t>27.20</t>
  </si>
  <si>
    <t>24.52</t>
  </si>
  <si>
    <t>14.56</t>
  </si>
  <si>
    <t>8.17</t>
  </si>
  <si>
    <t>7.79</t>
  </si>
  <si>
    <t>6.51</t>
  </si>
  <si>
    <t>4.73</t>
  </si>
  <si>
    <t>3.58</t>
  </si>
  <si>
    <t>2.94</t>
  </si>
  <si>
    <t>Distribución por Sector Sanitario: en 23 casos confirmados no ha sido posible identificar el sector sanitario.</t>
  </si>
  <si>
    <t>Jaca</t>
  </si>
  <si>
    <t>Sadaba</t>
  </si>
  <si>
    <t>Alfajarin</t>
  </si>
  <si>
    <t>Calaceite</t>
  </si>
  <si>
    <t>Berbegal</t>
  </si>
  <si>
    <t>Cariñena</t>
  </si>
  <si>
    <t>Sabiñan</t>
  </si>
  <si>
    <t>Distribución por Zona Básica de Salud (ZBS): en 23 casos confirmados no ha sido posible identificar la ZBS.</t>
  </si>
  <si>
    <t>Campo De Cariñena</t>
  </si>
  <si>
    <t>Distribución por Comarcas: en 9 casos confirmados no ha sido posible identificar la comarca.</t>
  </si>
  <si>
    <t>ACTUR NORTE</t>
  </si>
  <si>
    <t>ACTUR SUR</t>
  </si>
  <si>
    <t>ALBALATE DE CINCA</t>
  </si>
  <si>
    <t>ANDORRA</t>
  </si>
  <si>
    <t>ATECA</t>
  </si>
  <si>
    <t>BINEFAR</t>
  </si>
  <si>
    <t>BUJARALOZ</t>
  </si>
  <si>
    <t>CALATAYUD URBANA</t>
  </si>
  <si>
    <t>CASABLANCA</t>
  </si>
  <si>
    <t>DAROCA</t>
  </si>
  <si>
    <t>DELICIAS SUR</t>
  </si>
  <si>
    <t>FUENTES DE EBRO</t>
  </si>
  <si>
    <t>GRAUS</t>
  </si>
  <si>
    <t>HERNAN CORTES</t>
  </si>
  <si>
    <t>HERRERA DE LOS NAVARROS</t>
  </si>
  <si>
    <t>INDEPENDENCIA</t>
  </si>
  <si>
    <t>MADRE VEDRUNA-MIRAFLORES</t>
  </si>
  <si>
    <t>MIRALBUENO-GARRAPINILLOS</t>
  </si>
  <si>
    <t>OLIVER</t>
  </si>
  <si>
    <t>SARIÑENA</t>
  </si>
  <si>
    <t>TERUEL CENTRO</t>
  </si>
  <si>
    <t>UTRILLAS</t>
  </si>
  <si>
    <t>ZUERA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</si>
</sst>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3" fillId="17" borderId="0" applyNumberFormat="0" applyBorder="0" applyAlignment="0" applyProtection="0"/>
    <xf numFmtId="0" fontId="2" fillId="18" borderId="16" applyNumberFormat="0" applyFont="0" applyAlignment="0" applyProtection="0"/>
  </cellStyleXfs>
  <cellXfs count="20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2" borderId="11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4" fillId="19" borderId="9" xfId="0" applyNumberFormat="1" applyFont="1" applyFill="1" applyBorder="1" applyAlignment="1">
      <alignment horizontal="center"/>
    </xf>
    <xf numFmtId="0" fontId="14" fillId="19" borderId="17" xfId="0" applyFont="1" applyFill="1" applyBorder="1" applyAlignment="1">
      <alignment horizontal="center"/>
    </xf>
    <xf numFmtId="0" fontId="14" fillId="19" borderId="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/>
    </xf>
    <xf numFmtId="164" fontId="15" fillId="6" borderId="19" xfId="1" applyNumberFormat="1" applyFont="1" applyFill="1" applyBorder="1" applyAlignment="1">
      <alignment horizontal="center"/>
    </xf>
    <xf numFmtId="0" fontId="14" fillId="13" borderId="20" xfId="0" applyFont="1" applyFill="1" applyBorder="1"/>
    <xf numFmtId="0" fontId="14" fillId="13" borderId="5" xfId="0" applyFont="1" applyFill="1" applyBorder="1" applyAlignment="1">
      <alignment horizontal="center"/>
    </xf>
    <xf numFmtId="10" fontId="14" fillId="13" borderId="21" xfId="0" applyNumberFormat="1" applyFont="1" applyFill="1" applyBorder="1" applyAlignment="1">
      <alignment horizontal="center"/>
    </xf>
    <xf numFmtId="0" fontId="0" fillId="0" borderId="0" xfId="0" applyBorder="1"/>
    <xf numFmtId="0" fontId="14" fillId="14" borderId="22" xfId="0" applyFont="1" applyFill="1" applyBorder="1"/>
    <xf numFmtId="0" fontId="14" fillId="14" borderId="13" xfId="0" applyFont="1" applyFill="1" applyBorder="1" applyAlignment="1">
      <alignment horizontal="center"/>
    </xf>
    <xf numFmtId="10" fontId="14" fillId="14" borderId="23" xfId="0" applyNumberFormat="1" applyFont="1" applyFill="1" applyBorder="1" applyAlignment="1">
      <alignment horizontal="center"/>
    </xf>
    <xf numFmtId="9" fontId="0" fillId="13" borderId="0" xfId="1" applyFont="1" applyFill="1"/>
    <xf numFmtId="9" fontId="0" fillId="0" borderId="0" xfId="0" applyNumberFormat="1"/>
    <xf numFmtId="0" fontId="17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0" fillId="13" borderId="0" xfId="0" applyFill="1"/>
    <xf numFmtId="0" fontId="16" fillId="20" borderId="15" xfId="0" applyFont="1" applyFill="1" applyBorder="1" applyAlignment="1">
      <alignment horizontal="justify" vertical="center" wrapText="1"/>
    </xf>
    <xf numFmtId="0" fontId="16" fillId="6" borderId="11" xfId="0" applyFont="1" applyFill="1" applyBorder="1" applyAlignment="1">
      <alignment horizontal="justify" vertical="center" wrapText="1"/>
    </xf>
    <xf numFmtId="0" fontId="16" fillId="20" borderId="11" xfId="0" applyFont="1" applyFill="1" applyBorder="1" applyAlignment="1">
      <alignment horizontal="justify" vertical="center" wrapText="1"/>
    </xf>
    <xf numFmtId="0" fontId="16" fillId="20" borderId="12" xfId="0" applyFont="1" applyFill="1" applyBorder="1" applyAlignment="1">
      <alignment horizontal="justify" vertical="center" wrapText="1"/>
    </xf>
    <xf numFmtId="0" fontId="1" fillId="21" borderId="8" xfId="0" applyFont="1" applyFill="1" applyBorder="1" applyAlignment="1">
      <alignment horizontal="center" vertical="center"/>
    </xf>
    <xf numFmtId="0" fontId="0" fillId="18" borderId="16" xfId="3" applyFont="1"/>
    <xf numFmtId="0" fontId="13" fillId="17" borderId="0" xfId="2"/>
    <xf numFmtId="0" fontId="18" fillId="22" borderId="0" xfId="0" applyFont="1" applyFill="1"/>
    <xf numFmtId="0" fontId="19" fillId="22" borderId="0" xfId="0" applyFont="1" applyFill="1" applyBorder="1" applyAlignment="1">
      <alignment horizontal="left" vertical="center"/>
    </xf>
    <xf numFmtId="0" fontId="20" fillId="23" borderId="25" xfId="0" applyFont="1" applyFill="1" applyBorder="1" applyAlignment="1">
      <alignment vertical="center" wrapText="1"/>
    </xf>
    <xf numFmtId="0" fontId="20" fillId="23" borderId="26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0" fillId="23" borderId="27" xfId="0" applyFont="1" applyFill="1" applyBorder="1" applyAlignment="1">
      <alignment vertical="center" wrapText="1"/>
    </xf>
    <xf numFmtId="0" fontId="20" fillId="23" borderId="28" xfId="0" applyFont="1" applyFill="1" applyBorder="1" applyAlignment="1">
      <alignment horizontal="center" vertical="center" wrapText="1"/>
    </xf>
    <xf numFmtId="0" fontId="21" fillId="23" borderId="29" xfId="0" applyFont="1" applyFill="1" applyBorder="1" applyAlignment="1">
      <alignment vertical="center" wrapText="1"/>
    </xf>
    <xf numFmtId="0" fontId="21" fillId="23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2" fillId="25" borderId="25" xfId="0" applyFont="1" applyFill="1" applyBorder="1" applyAlignment="1">
      <alignment horizontal="left" vertical="center" wrapText="1"/>
    </xf>
    <xf numFmtId="0" fontId="14" fillId="25" borderId="26" xfId="0" applyFont="1" applyFill="1" applyBorder="1" applyAlignment="1">
      <alignment horizontal="right" vertical="center" wrapText="1"/>
    </xf>
    <xf numFmtId="0" fontId="22" fillId="26" borderId="29" xfId="0" applyFont="1" applyFill="1" applyBorder="1" applyAlignment="1">
      <alignment horizontal="left" vertical="center" wrapText="1"/>
    </xf>
    <xf numFmtId="0" fontId="14" fillId="26" borderId="31" xfId="0" applyFont="1" applyFill="1" applyBorder="1" applyAlignment="1">
      <alignment horizontal="right" vertical="center" wrapText="1"/>
    </xf>
    <xf numFmtId="0" fontId="9" fillId="13" borderId="5" xfId="0" applyFont="1" applyFill="1" applyBorder="1"/>
    <xf numFmtId="0" fontId="9" fillId="14" borderId="5" xfId="0" applyFont="1" applyFill="1" applyBorder="1"/>
    <xf numFmtId="0" fontId="13" fillId="17" borderId="0" xfId="2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14" fontId="0" fillId="0" borderId="0" xfId="0" applyNumberFormat="1"/>
    <xf numFmtId="4" fontId="23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6" borderId="1" xfId="1" applyFont="1" applyFill="1" applyBorder="1"/>
    <xf numFmtId="10" fontId="0" fillId="0" borderId="0" xfId="0" applyNumberFormat="1" applyFill="1"/>
    <xf numFmtId="10" fontId="0" fillId="13" borderId="0" xfId="0" applyNumberFormat="1" applyFill="1"/>
    <xf numFmtId="164" fontId="2" fillId="10" borderId="1" xfId="1" applyNumberFormat="1" applyFont="1" applyFill="1" applyBorder="1"/>
    <xf numFmtId="2" fontId="0" fillId="13" borderId="0" xfId="0" applyNumberFormat="1" applyFill="1"/>
    <xf numFmtId="0" fontId="12" fillId="0" borderId="0" xfId="0" applyFont="1" applyAlignment="1">
      <alignment horizontal="left" vertical="center" wrapText="1"/>
    </xf>
    <xf numFmtId="3" fontId="1" fillId="2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20" borderId="15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3" fontId="16" fillId="20" borderId="14" xfId="0" applyNumberFormat="1" applyFont="1" applyFill="1" applyBorder="1" applyAlignment="1">
      <alignment horizontal="center" vertical="center" wrapText="1"/>
    </xf>
    <xf numFmtId="10" fontId="9" fillId="32" borderId="35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9" fillId="32" borderId="11" xfId="0" applyFont="1" applyFill="1" applyBorder="1" applyAlignment="1"/>
    <xf numFmtId="0" fontId="9" fillId="32" borderId="5" xfId="0" applyFont="1" applyFill="1" applyBorder="1" applyAlignment="1"/>
    <xf numFmtId="0" fontId="10" fillId="12" borderId="5" xfId="0" applyFont="1" applyFill="1" applyBorder="1" applyAlignment="1">
      <alignment horizontal="right" wrapText="1"/>
    </xf>
    <xf numFmtId="10" fontId="10" fillId="12" borderId="35" xfId="0" applyNumberFormat="1" applyFont="1" applyFill="1" applyBorder="1" applyAlignment="1">
      <alignment horizontal="right" wrapText="1"/>
    </xf>
    <xf numFmtId="0" fontId="8" fillId="9" borderId="19" xfId="0" applyFont="1" applyFill="1" applyBorder="1" applyAlignment="1"/>
    <xf numFmtId="0" fontId="8" fillId="9" borderId="33" xfId="0" applyFont="1" applyFill="1" applyBorder="1" applyAlignment="1"/>
    <xf numFmtId="0" fontId="0" fillId="9" borderId="15" xfId="0" applyFont="1" applyFill="1" applyBorder="1" applyAlignment="1">
      <alignment vertical="center"/>
    </xf>
    <xf numFmtId="0" fontId="0" fillId="9" borderId="34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1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35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horizontal="right"/>
    </xf>
    <xf numFmtId="0" fontId="1" fillId="5" borderId="32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25" fillId="35" borderId="38" xfId="0" applyFont="1" applyFill="1" applyBorder="1" applyAlignment="1">
      <alignment horizontal="left" vertical="justify" wrapText="1"/>
    </xf>
    <xf numFmtId="3" fontId="9" fillId="35" borderId="39" xfId="0" applyNumberFormat="1" applyFont="1" applyFill="1" applyBorder="1" applyAlignment="1">
      <alignment wrapText="1"/>
    </xf>
    <xf numFmtId="0" fontId="1" fillId="34" borderId="4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33" borderId="5" xfId="0" applyFont="1" applyFill="1" applyBorder="1" applyAlignment="1">
      <alignment vertical="center"/>
    </xf>
    <xf numFmtId="0" fontId="7" fillId="16" borderId="5" xfId="0" applyFont="1" applyFill="1" applyBorder="1" applyAlignment="1">
      <alignment vertical="center"/>
    </xf>
    <xf numFmtId="0" fontId="3" fillId="30" borderId="5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3" fillId="28" borderId="5" xfId="0" applyFont="1" applyFill="1" applyBorder="1" applyAlignment="1">
      <alignment vertical="center"/>
    </xf>
    <xf numFmtId="0" fontId="3" fillId="29" borderId="5" xfId="0" applyFont="1" applyFill="1" applyBorder="1" applyAlignment="1">
      <alignment vertical="center"/>
    </xf>
    <xf numFmtId="0" fontId="3" fillId="32" borderId="5" xfId="0" applyFont="1" applyFill="1" applyBorder="1" applyAlignment="1">
      <alignment vertical="center"/>
    </xf>
    <xf numFmtId="0" fontId="3" fillId="34" borderId="5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33" borderId="11" xfId="0" applyFont="1" applyFill="1" applyBorder="1" applyAlignment="1">
      <alignment vertical="center"/>
    </xf>
    <xf numFmtId="0" fontId="7" fillId="16" borderId="11" xfId="0" applyFont="1" applyFill="1" applyBorder="1" applyAlignment="1">
      <alignment vertical="center"/>
    </xf>
    <xf numFmtId="0" fontId="3" fillId="34" borderId="11" xfId="0" applyFont="1" applyFill="1" applyBorder="1" applyAlignment="1">
      <alignment vertical="center"/>
    </xf>
    <xf numFmtId="0" fontId="9" fillId="31" borderId="11" xfId="0" applyFont="1" applyFill="1" applyBorder="1" applyAlignment="1">
      <alignment vertical="center"/>
    </xf>
    <xf numFmtId="0" fontId="9" fillId="28" borderId="11" xfId="0" applyFont="1" applyFill="1" applyBorder="1" applyAlignment="1">
      <alignment vertical="center"/>
    </xf>
    <xf numFmtId="0" fontId="9" fillId="29" borderId="11" xfId="0" applyFont="1" applyFill="1" applyBorder="1" applyAlignment="1">
      <alignment vertical="center"/>
    </xf>
    <xf numFmtId="0" fontId="9" fillId="32" borderId="11" xfId="0" applyFont="1" applyFill="1" applyBorder="1" applyAlignment="1">
      <alignment vertical="center"/>
    </xf>
    <xf numFmtId="0" fontId="9" fillId="30" borderId="11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vertical="center"/>
    </xf>
    <xf numFmtId="10" fontId="7" fillId="33" borderId="35" xfId="0" applyNumberFormat="1" applyFont="1" applyFill="1" applyBorder="1" applyAlignment="1">
      <alignment vertical="center"/>
    </xf>
    <xf numFmtId="10" fontId="7" fillId="16" borderId="35" xfId="0" applyNumberFormat="1" applyFont="1" applyFill="1" applyBorder="1" applyAlignment="1">
      <alignment vertical="center"/>
    </xf>
    <xf numFmtId="10" fontId="9" fillId="30" borderId="35" xfId="0" applyNumberFormat="1" applyFont="1" applyFill="1" applyBorder="1" applyAlignment="1">
      <alignment vertical="center"/>
    </xf>
    <xf numFmtId="10" fontId="9" fillId="31" borderId="35" xfId="0" applyNumberFormat="1" applyFont="1" applyFill="1" applyBorder="1" applyAlignment="1">
      <alignment vertical="center"/>
    </xf>
    <xf numFmtId="10" fontId="9" fillId="28" borderId="35" xfId="0" applyNumberFormat="1" applyFont="1" applyFill="1" applyBorder="1" applyAlignment="1">
      <alignment vertical="center"/>
    </xf>
    <xf numFmtId="10" fontId="9" fillId="29" borderId="35" xfId="0" applyNumberFormat="1" applyFont="1" applyFill="1" applyBorder="1" applyAlignment="1">
      <alignment vertical="center"/>
    </xf>
    <xf numFmtId="10" fontId="9" fillId="32" borderId="35" xfId="0" applyNumberFormat="1" applyFont="1" applyFill="1" applyBorder="1" applyAlignment="1">
      <alignment vertical="center"/>
    </xf>
    <xf numFmtId="10" fontId="3" fillId="34" borderId="35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wrapText="1"/>
    </xf>
    <xf numFmtId="0" fontId="9" fillId="8" borderId="13" xfId="0" applyNumberFormat="1" applyFont="1" applyFill="1" applyBorder="1" applyAlignment="1">
      <alignment wrapText="1"/>
    </xf>
    <xf numFmtId="0" fontId="7" fillId="6" borderId="5" xfId="0" applyFont="1" applyFill="1" applyBorder="1" applyAlignment="1"/>
    <xf numFmtId="0" fontId="7" fillId="6" borderId="11" xfId="0" applyFont="1" applyFill="1" applyBorder="1" applyAlignment="1"/>
    <xf numFmtId="0" fontId="9" fillId="34" borderId="12" xfId="0" applyFont="1" applyFill="1" applyBorder="1" applyAlignment="1"/>
    <xf numFmtId="0" fontId="9" fillId="34" borderId="13" xfId="0" applyFont="1" applyFill="1" applyBorder="1" applyAlignment="1"/>
    <xf numFmtId="0" fontId="3" fillId="34" borderId="14" xfId="0" applyFont="1" applyFill="1" applyBorder="1" applyAlignment="1"/>
    <xf numFmtId="0" fontId="0" fillId="27" borderId="0" xfId="0" applyFill="1"/>
    <xf numFmtId="0" fontId="24" fillId="0" borderId="0" xfId="0" applyFont="1" applyFill="1"/>
    <xf numFmtId="0" fontId="12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0" fontId="1" fillId="7" borderId="14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3" fillId="0" borderId="5" xfId="0" applyFont="1" applyBorder="1"/>
    <xf numFmtId="0" fontId="0" fillId="0" borderId="5" xfId="0" applyFill="1" applyBorder="1"/>
    <xf numFmtId="0" fontId="8" fillId="6" borderId="42" xfId="0" applyFont="1" applyFill="1" applyBorder="1"/>
    <xf numFmtId="0" fontId="9" fillId="11" borderId="42" xfId="0" applyFont="1" applyFill="1" applyBorder="1"/>
    <xf numFmtId="0" fontId="9" fillId="13" borderId="42" xfId="0" applyFont="1" applyFill="1" applyBorder="1"/>
    <xf numFmtId="0" fontId="9" fillId="14" borderId="42" xfId="0" applyFont="1" applyFill="1" applyBorder="1"/>
    <xf numFmtId="0" fontId="9" fillId="15" borderId="42" xfId="0" applyFont="1" applyFill="1" applyBorder="1"/>
    <xf numFmtId="0" fontId="9" fillId="13" borderId="11" xfId="0" applyFont="1" applyFill="1" applyBorder="1"/>
    <xf numFmtId="10" fontId="9" fillId="13" borderId="35" xfId="0" applyNumberFormat="1" applyFont="1" applyFill="1" applyBorder="1"/>
    <xf numFmtId="0" fontId="9" fillId="14" borderId="11" xfId="0" applyFont="1" applyFill="1" applyBorder="1"/>
    <xf numFmtId="10" fontId="9" fillId="14" borderId="35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42" xfId="0" applyFont="1" applyFill="1" applyBorder="1" applyAlignment="1">
      <alignment vertical="center"/>
    </xf>
    <xf numFmtId="0" fontId="26" fillId="9" borderId="11" xfId="0" applyFont="1" applyFill="1" applyBorder="1" applyAlignment="1">
      <alignment vertical="center"/>
    </xf>
    <xf numFmtId="0" fontId="26" fillId="9" borderId="5" xfId="0" applyFont="1" applyFill="1" applyBorder="1" applyAlignment="1">
      <alignment vertical="center"/>
    </xf>
    <xf numFmtId="10" fontId="26" fillId="9" borderId="5" xfId="0" applyNumberFormat="1" applyFont="1" applyFill="1" applyBorder="1" applyAlignment="1">
      <alignment horizontal="right" vertical="center"/>
    </xf>
    <xf numFmtId="0" fontId="27" fillId="9" borderId="33" xfId="0" applyFont="1" applyFill="1" applyBorder="1" applyAlignment="1"/>
    <xf numFmtId="0" fontId="1" fillId="11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3" fillId="17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C2B8"/>
      <color rgb="FFFF8E8E"/>
      <color rgb="FFFF5555"/>
      <color rgb="FFFFAAAA"/>
      <color rgb="FFFF7272"/>
      <color rgb="FFFFC6C6"/>
      <color rgb="FFFF3939"/>
      <color rgb="FFFFE3E3"/>
      <color rgb="FFFEE2D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7"/>
  <sheetViews>
    <sheetView tabSelected="1" zoomScale="80" zoomScaleNormal="80" workbookViewId="0">
      <selection activeCell="B22" sqref="B22:B23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9" width="7.140625" customWidth="1"/>
    <col min="10" max="10" width="7.5703125" customWidth="1"/>
    <col min="11" max="11" width="5.42578125" customWidth="1"/>
    <col min="12" max="12" width="28.7109375" style="99" customWidth="1"/>
    <col min="13" max="13" width="26.28515625" customWidth="1"/>
    <col min="15" max="15" width="9.140625" style="91"/>
    <col min="18" max="18" width="14.7109375" customWidth="1"/>
  </cols>
  <sheetData>
    <row r="1" spans="1:14" ht="15" customHeight="1" thickBot="1">
      <c r="A1" s="28" t="s">
        <v>284</v>
      </c>
      <c r="I1" s="67" t="s">
        <v>81</v>
      </c>
      <c r="J1" s="67"/>
      <c r="K1" s="67"/>
      <c r="L1" s="67"/>
    </row>
    <row r="2" spans="1:14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64" t="s">
        <v>71</v>
      </c>
      <c r="I2" s="68" t="s">
        <v>82</v>
      </c>
      <c r="J2" s="67"/>
      <c r="K2" s="67"/>
      <c r="L2" s="67"/>
    </row>
    <row r="3" spans="1:14" ht="15" customHeight="1" thickBot="1">
      <c r="A3" s="1" t="s">
        <v>4</v>
      </c>
      <c r="B3" s="21">
        <v>4</v>
      </c>
      <c r="C3" s="22">
        <v>1</v>
      </c>
      <c r="D3" s="9">
        <v>5</v>
      </c>
      <c r="E3" s="15">
        <f>D3/$D$12</f>
        <v>6.5616797900262466E-3</v>
      </c>
      <c r="F3" s="4">
        <f>E3</f>
        <v>6.5616797900262466E-3</v>
      </c>
      <c r="G3" s="15">
        <v>2.2446689113355782E-3</v>
      </c>
    </row>
    <row r="4" spans="1:14" ht="15" customHeight="1" thickBot="1">
      <c r="A4" s="1" t="s">
        <v>5</v>
      </c>
      <c r="B4" s="23">
        <v>55</v>
      </c>
      <c r="C4" s="19">
        <v>34</v>
      </c>
      <c r="D4" s="9">
        <v>89</v>
      </c>
      <c r="E4" s="15">
        <f t="shared" ref="E4:E11" si="0">D4/$D$12</f>
        <v>0.1167979002624672</v>
      </c>
      <c r="F4" s="92">
        <f>F3+E4</f>
        <v>0.12335958005249345</v>
      </c>
      <c r="G4" s="15">
        <v>0.10662177328843996</v>
      </c>
    </row>
    <row r="5" spans="1:14" ht="15" customHeight="1" thickBot="1">
      <c r="A5" s="1" t="s">
        <v>6</v>
      </c>
      <c r="B5" s="23">
        <v>61</v>
      </c>
      <c r="C5" s="19">
        <v>34</v>
      </c>
      <c r="D5" s="9">
        <v>95</v>
      </c>
      <c r="E5" s="15">
        <f t="shared" si="0"/>
        <v>0.12467191601049869</v>
      </c>
      <c r="F5" s="4">
        <f>F4+E5</f>
        <v>0.24803149606299213</v>
      </c>
      <c r="G5" s="15">
        <v>0.13804713804713806</v>
      </c>
      <c r="H5" s="39"/>
      <c r="I5" s="40"/>
      <c r="J5" s="40"/>
    </row>
    <row r="6" spans="1:14" ht="15" customHeight="1" thickBot="1">
      <c r="A6" s="1" t="s">
        <v>7</v>
      </c>
      <c r="B6" s="23">
        <v>40</v>
      </c>
      <c r="C6" s="19">
        <v>40</v>
      </c>
      <c r="D6" s="9">
        <v>80</v>
      </c>
      <c r="E6" s="15">
        <f t="shared" si="0"/>
        <v>0.10498687664041995</v>
      </c>
      <c r="F6" s="10">
        <f t="shared" ref="F6:F11" si="1">F5+E6</f>
        <v>0.35301837270341208</v>
      </c>
      <c r="G6" s="15">
        <v>0.10886644219977554</v>
      </c>
      <c r="H6" s="39"/>
      <c r="I6" s="40"/>
      <c r="J6" s="40"/>
      <c r="K6" s="40"/>
    </row>
    <row r="7" spans="1:14" ht="15" customHeight="1" thickBot="1">
      <c r="A7" s="1" t="s">
        <v>8</v>
      </c>
      <c r="B7" s="23">
        <v>53</v>
      </c>
      <c r="C7" s="19">
        <v>50</v>
      </c>
      <c r="D7" s="9">
        <v>103</v>
      </c>
      <c r="E7" s="15">
        <f t="shared" si="0"/>
        <v>0.13517060367454067</v>
      </c>
      <c r="F7" s="10">
        <f t="shared" si="1"/>
        <v>0.48818897637795278</v>
      </c>
      <c r="G7" s="15">
        <v>0.15151515151515152</v>
      </c>
      <c r="H7" s="39"/>
      <c r="I7" s="40"/>
      <c r="J7" s="40"/>
      <c r="K7" s="40"/>
    </row>
    <row r="8" spans="1:14" ht="15" customHeight="1" thickBot="1">
      <c r="A8" s="1" t="s">
        <v>9</v>
      </c>
      <c r="B8" s="23">
        <v>59</v>
      </c>
      <c r="C8" s="19">
        <v>65</v>
      </c>
      <c r="D8" s="9">
        <v>124</v>
      </c>
      <c r="E8" s="15">
        <f t="shared" si="0"/>
        <v>0.16272965879265092</v>
      </c>
      <c r="F8" s="4">
        <f t="shared" si="1"/>
        <v>0.65091863517060367</v>
      </c>
      <c r="G8" s="15">
        <v>0.14927048260381592</v>
      </c>
      <c r="H8" s="39"/>
      <c r="I8" s="40"/>
      <c r="J8" s="40"/>
      <c r="K8" s="40"/>
    </row>
    <row r="9" spans="1:14" ht="15" customHeight="1" thickBot="1">
      <c r="A9" s="1" t="s">
        <v>10</v>
      </c>
      <c r="B9" s="23">
        <v>64</v>
      </c>
      <c r="C9" s="19">
        <v>44</v>
      </c>
      <c r="D9" s="9">
        <v>108</v>
      </c>
      <c r="E9" s="15">
        <f t="shared" si="0"/>
        <v>0.14173228346456693</v>
      </c>
      <c r="F9" s="4">
        <f t="shared" si="1"/>
        <v>0.79265091863517056</v>
      </c>
      <c r="G9" s="15">
        <v>0.14029180695847362</v>
      </c>
      <c r="I9" s="39"/>
      <c r="J9" s="40"/>
      <c r="K9" s="40"/>
    </row>
    <row r="10" spans="1:14" ht="15" customHeight="1" thickBot="1">
      <c r="A10" s="1" t="s">
        <v>11</v>
      </c>
      <c r="B10" s="23">
        <v>33</v>
      </c>
      <c r="C10" s="19">
        <v>38</v>
      </c>
      <c r="D10" s="9">
        <v>71</v>
      </c>
      <c r="E10" s="15">
        <f t="shared" si="0"/>
        <v>9.3175853018372709E-2</v>
      </c>
      <c r="F10" s="4">
        <f t="shared" si="1"/>
        <v>0.88582677165354329</v>
      </c>
      <c r="G10" s="15">
        <v>6.7340067340067339E-2</v>
      </c>
      <c r="J10" s="39"/>
      <c r="K10" s="40"/>
    </row>
    <row r="11" spans="1:14" ht="15" customHeight="1" thickBot="1">
      <c r="A11" s="1" t="s">
        <v>97</v>
      </c>
      <c r="B11" s="23">
        <v>33</v>
      </c>
      <c r="C11" s="19">
        <v>54</v>
      </c>
      <c r="D11" s="9">
        <v>87</v>
      </c>
      <c r="E11" s="15">
        <f t="shared" si="0"/>
        <v>0.1141732283464567</v>
      </c>
      <c r="F11" s="4">
        <f t="shared" si="1"/>
        <v>1</v>
      </c>
      <c r="G11" s="95">
        <v>0.13580246913580246</v>
      </c>
      <c r="J11" s="39"/>
      <c r="K11" s="40"/>
    </row>
    <row r="12" spans="1:14" ht="15" customHeight="1" thickBot="1">
      <c r="A12" s="27" t="s">
        <v>25</v>
      </c>
      <c r="B12" s="77">
        <f>SUM(B3:B11)</f>
        <v>402</v>
      </c>
      <c r="C12" s="77">
        <f>SUM(C3:C11)</f>
        <v>360</v>
      </c>
      <c r="D12" s="77">
        <f>SUM(D3:D11)</f>
        <v>762</v>
      </c>
      <c r="E12" s="34"/>
      <c r="J12" s="39"/>
      <c r="K12" s="40"/>
      <c r="L12" s="29" t="s">
        <v>317</v>
      </c>
    </row>
    <row r="13" spans="1:14" ht="15" customHeight="1">
      <c r="A13" s="5"/>
      <c r="B13" s="8">
        <f>B12/D12</f>
        <v>0.52755905511811019</v>
      </c>
      <c r="C13" s="8">
        <f>C12/D12</f>
        <v>0.47244094488188976</v>
      </c>
      <c r="D13" s="6"/>
      <c r="F13" s="34"/>
      <c r="K13" s="40"/>
      <c r="L13" s="125" t="s">
        <v>87</v>
      </c>
      <c r="M13" s="126" t="s">
        <v>26</v>
      </c>
      <c r="N13" s="127" t="s">
        <v>27</v>
      </c>
    </row>
    <row r="14" spans="1:14" ht="15" customHeight="1">
      <c r="A14" s="5"/>
      <c r="B14" s="8"/>
      <c r="C14" s="8"/>
      <c r="D14" s="6"/>
      <c r="E14" s="34"/>
      <c r="J14" s="87"/>
      <c r="K14" s="40"/>
      <c r="L14" s="140" t="s">
        <v>37</v>
      </c>
      <c r="M14" s="131">
        <v>213</v>
      </c>
      <c r="N14" s="149" t="s">
        <v>308</v>
      </c>
    </row>
    <row r="15" spans="1:14" ht="15" customHeight="1">
      <c r="A15" s="7"/>
      <c r="B15" s="7"/>
      <c r="C15" s="7"/>
      <c r="D15" s="7"/>
      <c r="E15" s="34"/>
      <c r="J15" s="87"/>
      <c r="L15" s="141" t="s">
        <v>24</v>
      </c>
      <c r="M15" s="132">
        <v>192</v>
      </c>
      <c r="N15" s="150" t="s">
        <v>309</v>
      </c>
    </row>
    <row r="16" spans="1:14" ht="15" customHeight="1" thickBot="1">
      <c r="A16" s="29" t="s">
        <v>285</v>
      </c>
      <c r="E16" s="34"/>
      <c r="J16" s="88"/>
      <c r="K16" s="89"/>
      <c r="L16" s="142" t="s">
        <v>23</v>
      </c>
      <c r="M16" s="133">
        <v>114</v>
      </c>
      <c r="N16" s="151" t="s">
        <v>310</v>
      </c>
    </row>
    <row r="17" spans="1:15" ht="18.75" thickBot="1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196" t="s">
        <v>158</v>
      </c>
      <c r="H17" s="197"/>
      <c r="J17" s="39"/>
      <c r="K17" s="40"/>
      <c r="L17" s="148" t="s">
        <v>107</v>
      </c>
      <c r="M17" s="134">
        <v>64</v>
      </c>
      <c r="N17" s="152" t="s">
        <v>311</v>
      </c>
    </row>
    <row r="18" spans="1:15" ht="18.75" thickBot="1">
      <c r="A18" s="20">
        <v>90</v>
      </c>
      <c r="B18" s="20">
        <v>125</v>
      </c>
      <c r="C18" s="20">
        <v>562</v>
      </c>
      <c r="D18" s="20">
        <v>6</v>
      </c>
      <c r="E18" s="98">
        <f>SUM(A18:D18)</f>
        <v>783</v>
      </c>
      <c r="G18" s="200">
        <v>3.1E-2</v>
      </c>
      <c r="H18" s="201"/>
      <c r="J18" s="39"/>
      <c r="K18" s="40"/>
      <c r="L18" s="144" t="s">
        <v>13</v>
      </c>
      <c r="M18" s="135">
        <v>61</v>
      </c>
      <c r="N18" s="153" t="s">
        <v>312</v>
      </c>
    </row>
    <row r="19" spans="1:15" ht="18.75" thickBot="1">
      <c r="A19" s="16">
        <f>A18/$E$18</f>
        <v>0.11494252873563218</v>
      </c>
      <c r="B19" s="16">
        <f>B18/$E$18</f>
        <v>0.15964240102171137</v>
      </c>
      <c r="C19" s="16">
        <f>C18/$E$18</f>
        <v>0.71775223499361429</v>
      </c>
      <c r="D19" s="16">
        <f>D18/$E$18</f>
        <v>7.6628352490421452E-3</v>
      </c>
      <c r="E19" s="2"/>
      <c r="I19" s="17"/>
      <c r="J19" s="39"/>
      <c r="K19" s="40"/>
      <c r="L19" s="145" t="s">
        <v>91</v>
      </c>
      <c r="M19" s="136">
        <v>51</v>
      </c>
      <c r="N19" s="154" t="s">
        <v>313</v>
      </c>
    </row>
    <row r="20" spans="1:15" ht="18.75" thickBot="1">
      <c r="G20" s="196" t="s">
        <v>159</v>
      </c>
      <c r="H20" s="197"/>
      <c r="I20" s="18"/>
      <c r="J20" s="7"/>
      <c r="K20" s="40"/>
      <c r="L20" s="146" t="s">
        <v>12</v>
      </c>
      <c r="M20" s="137">
        <v>37</v>
      </c>
      <c r="N20" s="155" t="s">
        <v>314</v>
      </c>
    </row>
    <row r="21" spans="1:15" ht="15.75" thickBot="1">
      <c r="A21" s="29" t="s">
        <v>264</v>
      </c>
      <c r="G21" s="198">
        <v>21.7</v>
      </c>
      <c r="H21" s="199"/>
      <c r="I21" s="18"/>
      <c r="J21" s="7"/>
      <c r="L21" s="147" t="s">
        <v>36</v>
      </c>
      <c r="M21" s="138">
        <v>28</v>
      </c>
      <c r="N21" s="156" t="s">
        <v>315</v>
      </c>
    </row>
    <row r="22" spans="1:15" ht="15.75" thickBot="1">
      <c r="A22" s="30" t="s">
        <v>18</v>
      </c>
      <c r="B22" s="3">
        <v>357</v>
      </c>
      <c r="C22" s="31">
        <f>B22/(B22+B23)</f>
        <v>0.45710627400768244</v>
      </c>
      <c r="I22" s="18"/>
      <c r="J22" s="7"/>
      <c r="L22" s="143" t="s">
        <v>44</v>
      </c>
      <c r="M22" s="139">
        <v>23</v>
      </c>
      <c r="N22" s="157" t="s">
        <v>316</v>
      </c>
    </row>
    <row r="23" spans="1:15" ht="15.75" thickBot="1">
      <c r="A23" s="32" t="s">
        <v>17</v>
      </c>
      <c r="B23" s="2">
        <v>424</v>
      </c>
      <c r="C23" s="33">
        <f>B23/(B22+B23)</f>
        <v>0.54289372599231756</v>
      </c>
      <c r="I23" s="18"/>
      <c r="J23" s="7"/>
      <c r="L23" s="128" t="s">
        <v>25</v>
      </c>
      <c r="M23" s="129">
        <f>SUM(M14:M22)</f>
        <v>783</v>
      </c>
      <c r="N23" s="130"/>
    </row>
    <row r="24" spans="1:15">
      <c r="I24" s="18"/>
      <c r="J24" s="7"/>
      <c r="L24"/>
    </row>
    <row r="25" spans="1:15">
      <c r="I25" s="18"/>
      <c r="J25" s="7"/>
      <c r="L25"/>
    </row>
    <row r="26" spans="1:15" ht="18.75" thickBot="1">
      <c r="A26" s="29" t="s">
        <v>325</v>
      </c>
      <c r="I26" s="18"/>
      <c r="J26" s="7"/>
      <c r="K26" s="39"/>
      <c r="L26"/>
    </row>
    <row r="27" spans="1:15" ht="15.75" customHeight="1" thickBot="1">
      <c r="A27" s="85" t="s">
        <v>15</v>
      </c>
      <c r="B27" s="85" t="s">
        <v>16</v>
      </c>
      <c r="C27" s="90" t="s">
        <v>21</v>
      </c>
      <c r="D27" s="90" t="s">
        <v>22</v>
      </c>
      <c r="I27" s="18"/>
      <c r="J27" s="7"/>
      <c r="K27" s="39"/>
      <c r="L27" s="24" t="s">
        <v>31</v>
      </c>
      <c r="M27" s="24"/>
      <c r="N27" s="24"/>
    </row>
    <row r="28" spans="1:15" ht="18">
      <c r="A28" s="114" t="s">
        <v>90</v>
      </c>
      <c r="B28" s="115">
        <v>25</v>
      </c>
      <c r="C28" s="116">
        <f>B28/$E$18</f>
        <v>3.1928480204342274E-2</v>
      </c>
      <c r="D28" s="112">
        <v>1</v>
      </c>
      <c r="E28" s="114" t="s">
        <v>282</v>
      </c>
      <c r="I28" s="7"/>
      <c r="J28" s="39"/>
      <c r="K28" s="97"/>
      <c r="L28" s="158" t="s">
        <v>35</v>
      </c>
      <c r="M28" s="159" t="s">
        <v>26</v>
      </c>
      <c r="N28" s="160" t="s">
        <v>27</v>
      </c>
      <c r="O28"/>
    </row>
    <row r="29" spans="1:15" ht="18">
      <c r="A29" s="117" t="s">
        <v>104</v>
      </c>
      <c r="B29" s="118">
        <v>24</v>
      </c>
      <c r="C29" s="116">
        <f t="shared" ref="C29:C92" si="2">B29/$E$18</f>
        <v>3.0651340996168581E-2</v>
      </c>
      <c r="D29" s="113">
        <v>2</v>
      </c>
      <c r="E29" s="39"/>
      <c r="F29" s="40"/>
      <c r="J29" s="39"/>
      <c r="K29" s="97"/>
      <c r="L29" s="35" t="s">
        <v>146</v>
      </c>
      <c r="M29" s="110">
        <v>405</v>
      </c>
      <c r="N29" s="111">
        <f t="shared" ref="N29:N41" si="3">M29/$E$18</f>
        <v>0.51724137931034486</v>
      </c>
      <c r="O29"/>
    </row>
    <row r="30" spans="1:15" ht="18">
      <c r="A30" s="117" t="s">
        <v>103</v>
      </c>
      <c r="B30" s="118">
        <v>23</v>
      </c>
      <c r="C30" s="116">
        <f t="shared" si="2"/>
        <v>2.9374201787994891E-2</v>
      </c>
      <c r="D30" s="113">
        <v>3</v>
      </c>
      <c r="E30" s="39"/>
      <c r="F30" s="40"/>
      <c r="I30" s="24"/>
      <c r="K30" s="97"/>
      <c r="L30" s="35" t="s">
        <v>147</v>
      </c>
      <c r="M30" s="110">
        <v>34</v>
      </c>
      <c r="N30" s="111">
        <f t="shared" si="3"/>
        <v>4.3422733077905493E-2</v>
      </c>
      <c r="O30"/>
    </row>
    <row r="31" spans="1:15" ht="18">
      <c r="A31" s="117" t="s">
        <v>190</v>
      </c>
      <c r="B31" s="118">
        <v>22</v>
      </c>
      <c r="C31" s="116">
        <f t="shared" si="2"/>
        <v>2.8097062579821201E-2</v>
      </c>
      <c r="D31" s="119">
        <v>4</v>
      </c>
      <c r="E31" s="39"/>
      <c r="F31" s="40"/>
      <c r="I31" s="25"/>
      <c r="K31" s="97"/>
      <c r="L31" s="35" t="s">
        <v>151</v>
      </c>
      <c r="M31" s="110">
        <v>20</v>
      </c>
      <c r="N31" s="111">
        <f t="shared" si="3"/>
        <v>2.554278416347382E-2</v>
      </c>
      <c r="O31"/>
    </row>
    <row r="32" spans="1:15" ht="18">
      <c r="A32" s="117" t="s">
        <v>100</v>
      </c>
      <c r="B32" s="118">
        <v>20</v>
      </c>
      <c r="C32" s="116">
        <f t="shared" si="2"/>
        <v>2.554278416347382E-2</v>
      </c>
      <c r="D32" s="119">
        <v>5</v>
      </c>
      <c r="E32" s="39"/>
      <c r="F32" s="40"/>
      <c r="I32" s="26"/>
      <c r="J32" s="39"/>
      <c r="K32" s="97"/>
      <c r="L32" s="35" t="s">
        <v>156</v>
      </c>
      <c r="M32" s="110">
        <v>20</v>
      </c>
      <c r="N32" s="111">
        <f t="shared" si="3"/>
        <v>2.554278416347382E-2</v>
      </c>
      <c r="O32"/>
    </row>
    <row r="33" spans="1:15" ht="18">
      <c r="A33" s="117" t="s">
        <v>106</v>
      </c>
      <c r="B33" s="118">
        <v>20</v>
      </c>
      <c r="C33" s="116">
        <f t="shared" si="2"/>
        <v>2.554278416347382E-2</v>
      </c>
      <c r="D33" s="113">
        <v>6</v>
      </c>
      <c r="E33" s="39"/>
      <c r="F33" s="40"/>
      <c r="I33" s="26"/>
      <c r="J33" s="39"/>
      <c r="L33" s="35" t="s">
        <v>155</v>
      </c>
      <c r="M33" s="110">
        <v>18</v>
      </c>
      <c r="N33" s="111">
        <f t="shared" si="3"/>
        <v>2.2988505747126436E-2</v>
      </c>
      <c r="O33"/>
    </row>
    <row r="34" spans="1:15" ht="18">
      <c r="A34" s="117" t="s">
        <v>28</v>
      </c>
      <c r="B34" s="118">
        <v>20</v>
      </c>
      <c r="C34" s="116">
        <f t="shared" si="2"/>
        <v>2.554278416347382E-2</v>
      </c>
      <c r="D34" s="113">
        <v>7</v>
      </c>
      <c r="E34" s="39"/>
      <c r="F34" s="40"/>
      <c r="J34" s="39"/>
      <c r="K34" s="97"/>
      <c r="L34" s="35" t="s">
        <v>148</v>
      </c>
      <c r="M34" s="110">
        <v>10</v>
      </c>
      <c r="N34" s="111">
        <f t="shared" si="3"/>
        <v>1.277139208173691E-2</v>
      </c>
      <c r="O34"/>
    </row>
    <row r="35" spans="1:15" ht="18">
      <c r="A35" s="117" t="s">
        <v>85</v>
      </c>
      <c r="B35" s="118">
        <v>19</v>
      </c>
      <c r="C35" s="116">
        <f t="shared" si="2"/>
        <v>2.4265644955300127E-2</v>
      </c>
      <c r="D35" s="119">
        <v>8</v>
      </c>
      <c r="E35" s="39"/>
      <c r="F35" s="40"/>
      <c r="J35" s="39"/>
      <c r="L35" s="35" t="s">
        <v>149</v>
      </c>
      <c r="M35" s="110">
        <v>9</v>
      </c>
      <c r="N35" s="111">
        <f t="shared" si="3"/>
        <v>1.1494252873563218E-2</v>
      </c>
      <c r="O35"/>
    </row>
    <row r="36" spans="1:15" ht="18">
      <c r="A36" s="117" t="s">
        <v>170</v>
      </c>
      <c r="B36" s="118">
        <v>19</v>
      </c>
      <c r="C36" s="116">
        <f t="shared" si="2"/>
        <v>2.4265644955300127E-2</v>
      </c>
      <c r="D36" s="119">
        <v>9</v>
      </c>
      <c r="E36" s="39"/>
      <c r="F36" s="40"/>
      <c r="J36" s="39"/>
      <c r="L36" s="35" t="s">
        <v>136</v>
      </c>
      <c r="M36" s="110">
        <v>5</v>
      </c>
      <c r="N36" s="111">
        <f t="shared" si="3"/>
        <v>6.3856960408684551E-3</v>
      </c>
      <c r="O36"/>
    </row>
    <row r="37" spans="1:15" ht="18">
      <c r="A37" s="117" t="s">
        <v>142</v>
      </c>
      <c r="B37" s="118">
        <v>18</v>
      </c>
      <c r="C37" s="116">
        <f t="shared" si="2"/>
        <v>2.2988505747126436E-2</v>
      </c>
      <c r="D37" s="113">
        <v>10</v>
      </c>
      <c r="E37" s="39"/>
      <c r="F37" s="40"/>
      <c r="L37" s="35" t="s">
        <v>194</v>
      </c>
      <c r="M37" s="110">
        <v>5</v>
      </c>
      <c r="N37" s="111">
        <f t="shared" si="3"/>
        <v>6.3856960408684551E-3</v>
      </c>
    </row>
    <row r="38" spans="1:15" ht="18">
      <c r="A38" s="117" t="s">
        <v>110</v>
      </c>
      <c r="B38" s="118">
        <v>18</v>
      </c>
      <c r="C38" s="116">
        <f t="shared" si="2"/>
        <v>2.2988505747126436E-2</v>
      </c>
      <c r="D38" s="113">
        <v>11</v>
      </c>
      <c r="E38" s="39"/>
      <c r="F38" s="40"/>
      <c r="K38" s="39"/>
      <c r="L38" s="35" t="s">
        <v>204</v>
      </c>
      <c r="M38" s="110">
        <v>5</v>
      </c>
      <c r="N38" s="111">
        <f t="shared" si="3"/>
        <v>6.3856960408684551E-3</v>
      </c>
    </row>
    <row r="39" spans="1:15" ht="18">
      <c r="A39" s="117" t="s">
        <v>111</v>
      </c>
      <c r="B39" s="118">
        <v>18</v>
      </c>
      <c r="C39" s="116">
        <f t="shared" si="2"/>
        <v>2.2988505747126436E-2</v>
      </c>
      <c r="D39" s="113">
        <v>12</v>
      </c>
      <c r="E39" s="39"/>
      <c r="F39" s="40"/>
      <c r="L39" s="35" t="s">
        <v>150</v>
      </c>
      <c r="M39" s="110">
        <v>4</v>
      </c>
      <c r="N39" s="111">
        <f t="shared" si="3"/>
        <v>5.108556832694764E-3</v>
      </c>
    </row>
    <row r="40" spans="1:15" ht="18">
      <c r="A40" s="117" t="s">
        <v>129</v>
      </c>
      <c r="B40" s="118">
        <v>18</v>
      </c>
      <c r="C40" s="116">
        <f t="shared" si="2"/>
        <v>2.2988505747126436E-2</v>
      </c>
      <c r="D40" s="113">
        <v>13</v>
      </c>
      <c r="E40" s="39"/>
      <c r="F40" s="40"/>
      <c r="K40" s="39"/>
      <c r="L40" s="35" t="s">
        <v>157</v>
      </c>
      <c r="M40" s="110">
        <v>3</v>
      </c>
      <c r="N40" s="111">
        <f t="shared" si="3"/>
        <v>3.8314176245210726E-3</v>
      </c>
    </row>
    <row r="41" spans="1:15" ht="18">
      <c r="A41" s="117" t="s">
        <v>119</v>
      </c>
      <c r="B41" s="118">
        <v>17</v>
      </c>
      <c r="C41" s="116">
        <f t="shared" si="2"/>
        <v>2.1711366538952746E-2</v>
      </c>
      <c r="D41" s="113">
        <v>14</v>
      </c>
      <c r="E41" s="39"/>
      <c r="F41" s="40"/>
      <c r="K41" s="39"/>
      <c r="L41" s="35" t="s">
        <v>208</v>
      </c>
      <c r="M41" s="110">
        <v>3</v>
      </c>
      <c r="N41" s="111">
        <f t="shared" si="3"/>
        <v>3.8314176245210726E-3</v>
      </c>
    </row>
    <row r="42" spans="1:15" ht="18.75" thickBot="1">
      <c r="A42" s="117" t="s">
        <v>164</v>
      </c>
      <c r="B42" s="118">
        <v>16</v>
      </c>
      <c r="C42" s="116">
        <f t="shared" si="2"/>
        <v>2.0434227330779056E-2</v>
      </c>
      <c r="D42" s="113">
        <v>15</v>
      </c>
      <c r="E42" s="39"/>
      <c r="F42" s="40"/>
      <c r="I42" s="7"/>
      <c r="K42" s="39"/>
      <c r="L42" s="161" t="s">
        <v>25</v>
      </c>
      <c r="M42" s="162">
        <f>SUM(M29:M41)</f>
        <v>541</v>
      </c>
      <c r="N42" s="172">
        <f t="shared" ref="N42" si="4">M42/$E$18</f>
        <v>0.69093231162196678</v>
      </c>
    </row>
    <row r="43" spans="1:15" ht="18">
      <c r="A43" s="117" t="s">
        <v>128</v>
      </c>
      <c r="B43" s="118">
        <v>16</v>
      </c>
      <c r="C43" s="116">
        <f t="shared" si="2"/>
        <v>2.0434227330779056E-2</v>
      </c>
      <c r="D43" s="113">
        <v>16</v>
      </c>
      <c r="E43" s="39"/>
      <c r="F43" s="40"/>
      <c r="J43" s="99"/>
      <c r="L43" s="26"/>
      <c r="M43" s="26"/>
      <c r="N43" s="26"/>
      <c r="O43"/>
    </row>
    <row r="44" spans="1:15" ht="18.75" thickBot="1">
      <c r="A44" s="117" t="s">
        <v>30</v>
      </c>
      <c r="B44" s="118">
        <v>16</v>
      </c>
      <c r="C44" s="116">
        <f t="shared" si="2"/>
        <v>2.0434227330779056E-2</v>
      </c>
      <c r="D44" s="113">
        <v>17</v>
      </c>
      <c r="E44" s="39"/>
      <c r="F44" s="40"/>
      <c r="J44" s="99"/>
      <c r="L44" s="29" t="s">
        <v>327</v>
      </c>
      <c r="O44"/>
    </row>
    <row r="45" spans="1:15" ht="18">
      <c r="A45" s="117" t="s">
        <v>125</v>
      </c>
      <c r="B45" s="118">
        <v>15</v>
      </c>
      <c r="C45" s="116">
        <f t="shared" si="2"/>
        <v>1.9157088122605363E-2</v>
      </c>
      <c r="D45" s="113">
        <v>18</v>
      </c>
      <c r="E45" s="39"/>
      <c r="F45" s="40"/>
      <c r="J45" s="99"/>
      <c r="L45" s="105" t="s">
        <v>38</v>
      </c>
      <c r="M45" s="106" t="s">
        <v>26</v>
      </c>
      <c r="N45" s="107" t="s">
        <v>27</v>
      </c>
      <c r="O45"/>
    </row>
    <row r="46" spans="1:15" ht="18">
      <c r="A46" s="117" t="s">
        <v>143</v>
      </c>
      <c r="B46" s="118">
        <v>13</v>
      </c>
      <c r="C46" s="116">
        <f t="shared" si="2"/>
        <v>1.6602809706257982E-2</v>
      </c>
      <c r="D46" s="113">
        <v>19</v>
      </c>
      <c r="E46" s="39"/>
      <c r="F46" s="40"/>
      <c r="J46" s="99"/>
      <c r="L46" s="164" t="s">
        <v>72</v>
      </c>
      <c r="M46" s="163">
        <v>451</v>
      </c>
      <c r="N46" s="124">
        <f t="shared" ref="N46:N75" si="5">M46/$E$18</f>
        <v>0.57598978288633462</v>
      </c>
      <c r="O46"/>
    </row>
    <row r="47" spans="1:15" ht="18">
      <c r="A47" s="117" t="s">
        <v>132</v>
      </c>
      <c r="B47" s="118">
        <v>12</v>
      </c>
      <c r="C47" s="116">
        <f t="shared" si="2"/>
        <v>1.532567049808429E-2</v>
      </c>
      <c r="D47" s="113">
        <v>20</v>
      </c>
      <c r="E47" s="39"/>
      <c r="F47" s="40"/>
      <c r="J47" s="99"/>
      <c r="L47" s="164" t="s">
        <v>73</v>
      </c>
      <c r="M47" s="163">
        <v>35</v>
      </c>
      <c r="N47" s="124">
        <f t="shared" si="5"/>
        <v>4.4699872286079183E-2</v>
      </c>
      <c r="O47"/>
    </row>
    <row r="48" spans="1:15" ht="18">
      <c r="A48" s="117" t="s">
        <v>250</v>
      </c>
      <c r="B48" s="118">
        <v>12</v>
      </c>
      <c r="C48" s="116">
        <f t="shared" si="2"/>
        <v>1.532567049808429E-2</v>
      </c>
      <c r="D48" s="113">
        <v>21</v>
      </c>
      <c r="E48" s="39"/>
      <c r="F48" s="40"/>
      <c r="J48" s="99"/>
      <c r="L48" s="164" t="s">
        <v>108</v>
      </c>
      <c r="M48" s="163">
        <v>34</v>
      </c>
      <c r="N48" s="124">
        <f t="shared" si="5"/>
        <v>4.3422733077905493E-2</v>
      </c>
      <c r="O48"/>
    </row>
    <row r="49" spans="1:15" ht="18">
      <c r="A49" s="117" t="s">
        <v>152</v>
      </c>
      <c r="B49" s="118">
        <v>12</v>
      </c>
      <c r="C49" s="116">
        <f t="shared" si="2"/>
        <v>1.532567049808429E-2</v>
      </c>
      <c r="D49" s="113">
        <v>22</v>
      </c>
      <c r="E49" s="39"/>
      <c r="F49" s="40"/>
      <c r="J49" s="99"/>
      <c r="L49" s="164" t="s">
        <v>93</v>
      </c>
      <c r="M49" s="163">
        <v>27</v>
      </c>
      <c r="N49" s="124">
        <f t="shared" si="5"/>
        <v>3.4482758620689655E-2</v>
      </c>
      <c r="O49"/>
    </row>
    <row r="50" spans="1:15" ht="18">
      <c r="A50" s="117" t="s">
        <v>112</v>
      </c>
      <c r="B50" s="118">
        <v>12</v>
      </c>
      <c r="C50" s="116">
        <f t="shared" si="2"/>
        <v>1.532567049808429E-2</v>
      </c>
      <c r="D50" s="113">
        <v>23</v>
      </c>
      <c r="E50" s="39"/>
      <c r="F50" s="40"/>
      <c r="J50" s="99"/>
      <c r="L50" s="164" t="s">
        <v>127</v>
      </c>
      <c r="M50" s="163">
        <v>26</v>
      </c>
      <c r="N50" s="124">
        <f t="shared" si="5"/>
        <v>3.3205619412515965E-2</v>
      </c>
      <c r="O50"/>
    </row>
    <row r="51" spans="1:15" ht="18">
      <c r="A51" s="117" t="s">
        <v>96</v>
      </c>
      <c r="B51" s="118">
        <v>11</v>
      </c>
      <c r="C51" s="116">
        <f t="shared" si="2"/>
        <v>1.40485312899106E-2</v>
      </c>
      <c r="D51" s="113">
        <v>24</v>
      </c>
      <c r="E51" s="39"/>
      <c r="F51" s="40"/>
      <c r="J51" s="99"/>
      <c r="L51" s="164" t="s">
        <v>74</v>
      </c>
      <c r="M51" s="163">
        <v>25</v>
      </c>
      <c r="N51" s="124">
        <f t="shared" si="5"/>
        <v>3.1928480204342274E-2</v>
      </c>
      <c r="O51"/>
    </row>
    <row r="52" spans="1:15" ht="18">
      <c r="A52" s="117" t="s">
        <v>105</v>
      </c>
      <c r="B52" s="118">
        <v>11</v>
      </c>
      <c r="C52" s="116">
        <f t="shared" si="2"/>
        <v>1.40485312899106E-2</v>
      </c>
      <c r="D52" s="113">
        <v>25</v>
      </c>
      <c r="E52" s="39"/>
      <c r="F52" s="40"/>
      <c r="J52" s="99"/>
      <c r="L52" s="181" t="s">
        <v>172</v>
      </c>
      <c r="M52" s="82">
        <v>19</v>
      </c>
      <c r="N52" s="182">
        <f t="shared" si="5"/>
        <v>2.4265644955300127E-2</v>
      </c>
      <c r="O52"/>
    </row>
    <row r="53" spans="1:15" ht="18">
      <c r="A53" s="117" t="s">
        <v>126</v>
      </c>
      <c r="B53" s="118">
        <v>11</v>
      </c>
      <c r="C53" s="116">
        <f t="shared" si="2"/>
        <v>1.40485312899106E-2</v>
      </c>
      <c r="D53" s="113">
        <v>26</v>
      </c>
      <c r="E53" s="39"/>
      <c r="F53" s="40"/>
      <c r="L53" s="181" t="s">
        <v>99</v>
      </c>
      <c r="M53" s="82">
        <v>17</v>
      </c>
      <c r="N53" s="182">
        <f t="shared" si="5"/>
        <v>2.1711366538952746E-2</v>
      </c>
    </row>
    <row r="54" spans="1:15" ht="18">
      <c r="A54" s="117" t="s">
        <v>144</v>
      </c>
      <c r="B54" s="118">
        <v>11</v>
      </c>
      <c r="C54" s="116">
        <f t="shared" si="2"/>
        <v>1.40485312899106E-2</v>
      </c>
      <c r="D54" s="113">
        <v>27</v>
      </c>
      <c r="E54" s="39"/>
      <c r="F54" s="40"/>
      <c r="L54" s="183" t="s">
        <v>98</v>
      </c>
      <c r="M54" s="83">
        <v>16</v>
      </c>
      <c r="N54" s="184">
        <f t="shared" si="5"/>
        <v>2.0434227330779056E-2</v>
      </c>
    </row>
    <row r="55" spans="1:15" ht="18">
      <c r="A55" s="117" t="s">
        <v>231</v>
      </c>
      <c r="B55" s="118">
        <v>10</v>
      </c>
      <c r="C55" s="116">
        <f t="shared" si="2"/>
        <v>1.277139208173691E-2</v>
      </c>
      <c r="D55" s="113">
        <v>28</v>
      </c>
      <c r="E55" s="39"/>
      <c r="F55" s="40"/>
      <c r="L55" s="183" t="s">
        <v>255</v>
      </c>
      <c r="M55" s="83">
        <v>13</v>
      </c>
      <c r="N55" s="184">
        <f t="shared" si="5"/>
        <v>1.6602809706257982E-2</v>
      </c>
    </row>
    <row r="56" spans="1:15" ht="18">
      <c r="A56" s="117" t="s">
        <v>162</v>
      </c>
      <c r="B56" s="118">
        <v>10</v>
      </c>
      <c r="C56" s="116">
        <f t="shared" si="2"/>
        <v>1.277139208173691E-2</v>
      </c>
      <c r="D56" s="113">
        <v>29</v>
      </c>
      <c r="E56" s="39"/>
      <c r="F56" s="40"/>
      <c r="L56" s="183" t="s">
        <v>141</v>
      </c>
      <c r="M56" s="83">
        <v>13</v>
      </c>
      <c r="N56" s="184">
        <f t="shared" si="5"/>
        <v>1.6602809706257982E-2</v>
      </c>
    </row>
    <row r="57" spans="1:15" ht="18">
      <c r="A57" s="121" t="s">
        <v>118</v>
      </c>
      <c r="B57" s="122">
        <v>9</v>
      </c>
      <c r="C57" s="120">
        <f t="shared" si="2"/>
        <v>1.1494252873563218E-2</v>
      </c>
      <c r="D57" s="123">
        <v>30</v>
      </c>
      <c r="E57" s="39"/>
      <c r="F57" s="40"/>
      <c r="K57" s="39"/>
      <c r="L57" s="183" t="s">
        <v>139</v>
      </c>
      <c r="M57" s="83">
        <v>12</v>
      </c>
      <c r="N57" s="184">
        <f t="shared" si="5"/>
        <v>1.532567049808429E-2</v>
      </c>
    </row>
    <row r="58" spans="1:15" ht="18">
      <c r="A58" s="121" t="s">
        <v>115</v>
      </c>
      <c r="B58" s="122">
        <v>9</v>
      </c>
      <c r="C58" s="120">
        <f t="shared" si="2"/>
        <v>1.1494252873563218E-2</v>
      </c>
      <c r="D58" s="123">
        <v>31</v>
      </c>
      <c r="E58" s="39"/>
      <c r="F58" s="40"/>
      <c r="J58" s="36"/>
      <c r="K58" s="39"/>
      <c r="L58" s="183" t="s">
        <v>234</v>
      </c>
      <c r="M58" s="83">
        <v>9</v>
      </c>
      <c r="N58" s="184">
        <f t="shared" si="5"/>
        <v>1.1494252873563218E-2</v>
      </c>
    </row>
    <row r="59" spans="1:15" ht="18">
      <c r="A59" s="121" t="s">
        <v>117</v>
      </c>
      <c r="B59" s="122">
        <v>9</v>
      </c>
      <c r="C59" s="120">
        <f t="shared" si="2"/>
        <v>1.1494252873563218E-2</v>
      </c>
      <c r="D59" s="123">
        <v>32</v>
      </c>
      <c r="E59" s="39"/>
      <c r="F59" s="40"/>
      <c r="K59" s="39"/>
      <c r="L59" s="183" t="s">
        <v>176</v>
      </c>
      <c r="M59" s="83">
        <v>8</v>
      </c>
      <c r="N59" s="184">
        <f t="shared" si="5"/>
        <v>1.0217113665389528E-2</v>
      </c>
    </row>
    <row r="60" spans="1:15" ht="18">
      <c r="A60" s="121" t="s">
        <v>75</v>
      </c>
      <c r="B60" s="122">
        <v>9</v>
      </c>
      <c r="C60" s="120">
        <f t="shared" si="2"/>
        <v>1.1494252873563218E-2</v>
      </c>
      <c r="D60" s="123">
        <v>33</v>
      </c>
      <c r="E60" s="39"/>
      <c r="F60" s="40"/>
      <c r="K60" s="39"/>
      <c r="L60" s="183" t="s">
        <v>236</v>
      </c>
      <c r="M60" s="83">
        <v>8</v>
      </c>
      <c r="N60" s="184">
        <f t="shared" si="5"/>
        <v>1.0217113665389528E-2</v>
      </c>
    </row>
    <row r="61" spans="1:15" ht="18">
      <c r="A61" s="121" t="s">
        <v>230</v>
      </c>
      <c r="B61" s="122">
        <v>9</v>
      </c>
      <c r="C61" s="120">
        <f t="shared" si="2"/>
        <v>1.1494252873563218E-2</v>
      </c>
      <c r="D61" s="123">
        <v>34</v>
      </c>
      <c r="E61" s="39"/>
      <c r="F61" s="40"/>
      <c r="J61" s="37" t="s">
        <v>39</v>
      </c>
      <c r="K61" s="176"/>
      <c r="L61" s="183" t="s">
        <v>137</v>
      </c>
      <c r="M61" s="83">
        <v>7</v>
      </c>
      <c r="N61" s="184">
        <f t="shared" si="5"/>
        <v>8.9399744572158362E-3</v>
      </c>
    </row>
    <row r="62" spans="1:15" ht="18">
      <c r="A62" s="121" t="s">
        <v>171</v>
      </c>
      <c r="B62" s="122">
        <v>9</v>
      </c>
      <c r="C62" s="120">
        <f t="shared" si="2"/>
        <v>1.1494252873563218E-2</v>
      </c>
      <c r="D62" s="123">
        <v>35</v>
      </c>
      <c r="E62" s="39"/>
      <c r="F62" s="40"/>
      <c r="J62" s="38" t="s">
        <v>43</v>
      </c>
      <c r="K62" s="177"/>
      <c r="L62" s="183" t="s">
        <v>203</v>
      </c>
      <c r="M62" s="83">
        <v>6</v>
      </c>
      <c r="N62" s="184">
        <f t="shared" si="5"/>
        <v>7.6628352490421452E-3</v>
      </c>
    </row>
    <row r="63" spans="1:15" ht="18">
      <c r="A63" s="121" t="s">
        <v>92</v>
      </c>
      <c r="B63" s="122">
        <v>8</v>
      </c>
      <c r="C63" s="120">
        <f t="shared" si="2"/>
        <v>1.0217113665389528E-2</v>
      </c>
      <c r="D63" s="123">
        <v>36</v>
      </c>
      <c r="E63" s="39"/>
      <c r="F63" s="40"/>
      <c r="J63" s="38" t="s">
        <v>42</v>
      </c>
      <c r="K63" s="178"/>
      <c r="L63" s="183" t="s">
        <v>175</v>
      </c>
      <c r="M63" s="83">
        <v>6</v>
      </c>
      <c r="N63" s="184">
        <f t="shared" si="5"/>
        <v>7.6628352490421452E-3</v>
      </c>
    </row>
    <row r="64" spans="1:15" ht="18">
      <c r="A64" s="121" t="s">
        <v>169</v>
      </c>
      <c r="B64" s="122">
        <v>8</v>
      </c>
      <c r="C64" s="120">
        <f t="shared" si="2"/>
        <v>1.0217113665389528E-2</v>
      </c>
      <c r="D64" s="123">
        <v>37</v>
      </c>
      <c r="E64" s="39"/>
      <c r="F64" s="40"/>
      <c r="J64" s="38" t="s">
        <v>40</v>
      </c>
      <c r="K64" s="179"/>
      <c r="L64" s="183" t="s">
        <v>283</v>
      </c>
      <c r="M64" s="83">
        <v>6</v>
      </c>
      <c r="N64" s="184">
        <f t="shared" si="5"/>
        <v>7.6628352490421452E-3</v>
      </c>
    </row>
    <row r="65" spans="1:14" ht="18">
      <c r="A65" s="104" t="s">
        <v>101</v>
      </c>
      <c r="B65" s="122">
        <v>8</v>
      </c>
      <c r="C65" s="120">
        <f t="shared" si="2"/>
        <v>1.0217113665389528E-2</v>
      </c>
      <c r="D65" s="123">
        <v>38</v>
      </c>
      <c r="E65" s="39"/>
      <c r="F65" s="40"/>
      <c r="J65" s="38" t="s">
        <v>41</v>
      </c>
      <c r="K65" s="180"/>
      <c r="L65" s="183" t="s">
        <v>256</v>
      </c>
      <c r="M65" s="83">
        <v>6</v>
      </c>
      <c r="N65" s="184">
        <f t="shared" si="5"/>
        <v>7.6628352490421452E-3</v>
      </c>
    </row>
    <row r="66" spans="1:14" ht="18">
      <c r="A66" s="121" t="s">
        <v>124</v>
      </c>
      <c r="B66" s="122">
        <v>7</v>
      </c>
      <c r="C66" s="120">
        <f t="shared" si="2"/>
        <v>8.9399744572158362E-3</v>
      </c>
      <c r="D66" s="123">
        <v>39</v>
      </c>
      <c r="E66" s="39"/>
      <c r="F66" s="40"/>
      <c r="K66" s="39"/>
      <c r="L66" s="183" t="s">
        <v>254</v>
      </c>
      <c r="M66" s="83">
        <v>5</v>
      </c>
      <c r="N66" s="184">
        <f t="shared" si="5"/>
        <v>6.3856960408684551E-3</v>
      </c>
    </row>
    <row r="67" spans="1:14" ht="18">
      <c r="A67" s="121" t="s">
        <v>122</v>
      </c>
      <c r="B67" s="122">
        <v>7</v>
      </c>
      <c r="C67" s="120">
        <f t="shared" si="2"/>
        <v>8.9399744572158362E-3</v>
      </c>
      <c r="D67" s="123">
        <v>40</v>
      </c>
      <c r="E67" s="39"/>
      <c r="F67" s="40"/>
      <c r="K67" s="39"/>
      <c r="L67" s="183" t="s">
        <v>174</v>
      </c>
      <c r="M67" s="83">
        <v>5</v>
      </c>
      <c r="N67" s="184">
        <f t="shared" si="5"/>
        <v>6.3856960408684551E-3</v>
      </c>
    </row>
    <row r="68" spans="1:14" ht="18">
      <c r="A68" s="121" t="s">
        <v>134</v>
      </c>
      <c r="B68" s="122">
        <v>7</v>
      </c>
      <c r="C68" s="120">
        <f t="shared" si="2"/>
        <v>8.9399744572158362E-3</v>
      </c>
      <c r="D68" s="123">
        <v>41</v>
      </c>
      <c r="E68" s="39"/>
      <c r="F68" s="40"/>
      <c r="L68" s="108" t="s">
        <v>173</v>
      </c>
      <c r="M68" s="109">
        <v>4</v>
      </c>
      <c r="N68" s="103">
        <f t="shared" si="5"/>
        <v>5.108556832694764E-3</v>
      </c>
    </row>
    <row r="69" spans="1:14" ht="18">
      <c r="A69" s="121" t="s">
        <v>246</v>
      </c>
      <c r="B69" s="122">
        <v>7</v>
      </c>
      <c r="C69" s="120">
        <f t="shared" si="2"/>
        <v>8.9399744572158362E-3</v>
      </c>
      <c r="D69" s="123">
        <v>42</v>
      </c>
      <c r="E69" s="39"/>
      <c r="F69" s="40"/>
      <c r="L69" s="108" t="s">
        <v>177</v>
      </c>
      <c r="M69" s="109">
        <v>3</v>
      </c>
      <c r="N69" s="103">
        <f t="shared" si="5"/>
        <v>3.8314176245210726E-3</v>
      </c>
    </row>
    <row r="70" spans="1:14" ht="18">
      <c r="A70" s="121" t="s">
        <v>121</v>
      </c>
      <c r="B70" s="122">
        <v>7</v>
      </c>
      <c r="C70" s="120">
        <f t="shared" si="2"/>
        <v>8.9399744572158362E-3</v>
      </c>
      <c r="D70" s="123">
        <v>43</v>
      </c>
      <c r="E70" s="39"/>
      <c r="F70" s="40"/>
      <c r="L70" s="108" t="s">
        <v>131</v>
      </c>
      <c r="M70" s="109">
        <v>3</v>
      </c>
      <c r="N70" s="103">
        <f t="shared" si="5"/>
        <v>3.8314176245210726E-3</v>
      </c>
    </row>
    <row r="71" spans="1:14" ht="18">
      <c r="A71" s="121" t="s">
        <v>116</v>
      </c>
      <c r="B71" s="122">
        <v>7</v>
      </c>
      <c r="C71" s="120">
        <f t="shared" si="2"/>
        <v>8.9399744572158362E-3</v>
      </c>
      <c r="D71" s="123">
        <v>44</v>
      </c>
      <c r="E71" s="39"/>
      <c r="F71" s="40"/>
      <c r="L71" s="108" t="s">
        <v>214</v>
      </c>
      <c r="M71" s="109">
        <v>3</v>
      </c>
      <c r="N71" s="103">
        <f t="shared" si="5"/>
        <v>3.8314176245210726E-3</v>
      </c>
    </row>
    <row r="72" spans="1:14" ht="18">
      <c r="A72" s="121" t="s">
        <v>135</v>
      </c>
      <c r="B72" s="122">
        <v>6</v>
      </c>
      <c r="C72" s="120">
        <f t="shared" si="2"/>
        <v>7.6628352490421452E-3</v>
      </c>
      <c r="D72" s="123">
        <v>45</v>
      </c>
      <c r="E72" s="39"/>
      <c r="F72" s="40"/>
      <c r="L72" s="108" t="s">
        <v>138</v>
      </c>
      <c r="M72" s="109">
        <v>3</v>
      </c>
      <c r="N72" s="103">
        <f t="shared" si="5"/>
        <v>3.8314176245210726E-3</v>
      </c>
    </row>
    <row r="73" spans="1:14" ht="18">
      <c r="A73" s="121" t="s">
        <v>244</v>
      </c>
      <c r="B73" s="122">
        <v>6</v>
      </c>
      <c r="C73" s="120">
        <f t="shared" si="2"/>
        <v>7.6628352490421452E-3</v>
      </c>
      <c r="D73" s="123">
        <v>46</v>
      </c>
      <c r="E73" s="39"/>
      <c r="F73" s="40"/>
      <c r="L73" s="108" t="s">
        <v>140</v>
      </c>
      <c r="M73" s="109">
        <v>2</v>
      </c>
      <c r="N73" s="103">
        <f t="shared" si="5"/>
        <v>2.554278416347382E-3</v>
      </c>
    </row>
    <row r="74" spans="1:14" ht="18">
      <c r="A74" s="121" t="s">
        <v>203</v>
      </c>
      <c r="B74" s="122">
        <v>6</v>
      </c>
      <c r="C74" s="120">
        <f t="shared" si="2"/>
        <v>7.6628352490421452E-3</v>
      </c>
      <c r="D74" s="123">
        <v>47</v>
      </c>
      <c r="E74" s="39"/>
      <c r="F74" s="40"/>
      <c r="L74" s="108" t="s">
        <v>326</v>
      </c>
      <c r="M74" s="109">
        <v>1</v>
      </c>
      <c r="N74" s="103">
        <f t="shared" si="5"/>
        <v>1.277139208173691E-3</v>
      </c>
    </row>
    <row r="75" spans="1:14" ht="18">
      <c r="A75" s="121" t="s">
        <v>271</v>
      </c>
      <c r="B75" s="122">
        <v>6</v>
      </c>
      <c r="C75" s="120">
        <f t="shared" si="2"/>
        <v>7.6628352490421452E-3</v>
      </c>
      <c r="D75" s="123">
        <v>48</v>
      </c>
      <c r="E75" s="39"/>
      <c r="F75" s="40"/>
      <c r="L75" s="108" t="s">
        <v>235</v>
      </c>
      <c r="M75" s="109">
        <v>1</v>
      </c>
      <c r="N75" s="103">
        <f t="shared" si="5"/>
        <v>1.277139208173691E-3</v>
      </c>
    </row>
    <row r="76" spans="1:14" ht="18.75" thickBot="1">
      <c r="A76" s="121" t="s">
        <v>133</v>
      </c>
      <c r="B76" s="122">
        <v>6</v>
      </c>
      <c r="C76" s="120">
        <f t="shared" si="2"/>
        <v>7.6628352490421452E-3</v>
      </c>
      <c r="D76" s="123">
        <v>49</v>
      </c>
      <c r="E76" s="39"/>
      <c r="F76" s="40"/>
      <c r="L76" s="165" t="s">
        <v>44</v>
      </c>
      <c r="M76" s="166">
        <v>9</v>
      </c>
      <c r="N76" s="167"/>
    </row>
    <row r="77" spans="1:14" ht="18">
      <c r="A77" s="121" t="s">
        <v>318</v>
      </c>
      <c r="B77" s="122">
        <v>6</v>
      </c>
      <c r="C77" s="120">
        <f t="shared" si="2"/>
        <v>7.6628352490421452E-3</v>
      </c>
      <c r="D77" s="123">
        <v>50</v>
      </c>
      <c r="E77" s="39"/>
      <c r="F77" s="40"/>
      <c r="M77">
        <f>SUM(M46:M76)</f>
        <v>783</v>
      </c>
    </row>
    <row r="78" spans="1:14" ht="18">
      <c r="A78" s="121" t="s">
        <v>168</v>
      </c>
      <c r="B78" s="122">
        <v>6</v>
      </c>
      <c r="C78" s="120">
        <f t="shared" si="2"/>
        <v>7.6628352490421452E-3</v>
      </c>
      <c r="D78" s="123">
        <v>51</v>
      </c>
      <c r="E78" s="39"/>
      <c r="F78" s="40"/>
    </row>
    <row r="79" spans="1:14" ht="18">
      <c r="A79" s="121" t="s">
        <v>130</v>
      </c>
      <c r="B79" s="122">
        <v>5</v>
      </c>
      <c r="C79" s="120">
        <f t="shared" si="2"/>
        <v>6.3856960408684551E-3</v>
      </c>
      <c r="D79" s="123">
        <v>52</v>
      </c>
      <c r="E79" s="39"/>
      <c r="F79" s="40"/>
    </row>
    <row r="80" spans="1:14" ht="18">
      <c r="A80" s="121" t="s">
        <v>243</v>
      </c>
      <c r="B80" s="122">
        <v>5</v>
      </c>
      <c r="C80" s="120">
        <f t="shared" si="2"/>
        <v>6.3856960408684551E-3</v>
      </c>
      <c r="D80" s="123">
        <v>53</v>
      </c>
      <c r="E80" s="39"/>
      <c r="F80" s="40"/>
    </row>
    <row r="81" spans="1:15" ht="18">
      <c r="A81" s="121" t="s">
        <v>241</v>
      </c>
      <c r="B81" s="122">
        <v>5</v>
      </c>
      <c r="C81" s="120">
        <f t="shared" si="2"/>
        <v>6.3856960408684551E-3</v>
      </c>
      <c r="D81" s="123">
        <v>54</v>
      </c>
      <c r="E81" s="39"/>
      <c r="F81" s="40"/>
    </row>
    <row r="82" spans="1:15" ht="18">
      <c r="A82" s="121" t="s">
        <v>102</v>
      </c>
      <c r="B82" s="122">
        <v>5</v>
      </c>
      <c r="C82" s="120">
        <f t="shared" si="2"/>
        <v>6.3856960408684551E-3</v>
      </c>
      <c r="D82" s="123">
        <v>55</v>
      </c>
      <c r="E82" s="39"/>
      <c r="F82" s="40"/>
    </row>
    <row r="83" spans="1:15" ht="18">
      <c r="A83" s="121" t="s">
        <v>192</v>
      </c>
      <c r="B83" s="122">
        <v>5</v>
      </c>
      <c r="C83" s="120">
        <f t="shared" si="2"/>
        <v>6.3856960408684551E-3</v>
      </c>
      <c r="D83" s="123">
        <v>56</v>
      </c>
      <c r="E83" s="39"/>
      <c r="F83" s="40"/>
    </row>
    <row r="84" spans="1:15" ht="18">
      <c r="A84" s="121" t="s">
        <v>191</v>
      </c>
      <c r="B84" s="122">
        <v>4</v>
      </c>
      <c r="C84" s="120">
        <f t="shared" si="2"/>
        <v>5.108556832694764E-3</v>
      </c>
      <c r="D84" s="123">
        <v>57</v>
      </c>
      <c r="E84" s="39"/>
      <c r="F84" s="40"/>
    </row>
    <row r="85" spans="1:15" ht="18">
      <c r="A85" s="121" t="s">
        <v>245</v>
      </c>
      <c r="B85" s="122">
        <v>4</v>
      </c>
      <c r="C85" s="120">
        <f t="shared" si="2"/>
        <v>5.108556832694764E-3</v>
      </c>
      <c r="D85" s="123">
        <v>58</v>
      </c>
      <c r="E85" s="39"/>
      <c r="F85" s="40"/>
    </row>
    <row r="86" spans="1:15" ht="18">
      <c r="A86" s="121" t="s">
        <v>166</v>
      </c>
      <c r="B86" s="122">
        <v>4</v>
      </c>
      <c r="C86" s="120">
        <f t="shared" si="2"/>
        <v>5.108556832694764E-3</v>
      </c>
      <c r="D86" s="123">
        <v>59</v>
      </c>
      <c r="E86" s="39"/>
      <c r="F86" s="40"/>
    </row>
    <row r="87" spans="1:15" ht="18">
      <c r="A87" s="121" t="s">
        <v>167</v>
      </c>
      <c r="B87" s="122">
        <v>4</v>
      </c>
      <c r="C87" s="120">
        <f t="shared" si="2"/>
        <v>5.108556832694764E-3</v>
      </c>
      <c r="D87" s="123">
        <v>60</v>
      </c>
      <c r="E87" s="39"/>
      <c r="F87" s="40"/>
    </row>
    <row r="88" spans="1:15" ht="18">
      <c r="A88" s="121" t="s">
        <v>217</v>
      </c>
      <c r="B88" s="122">
        <v>4</v>
      </c>
      <c r="C88" s="120">
        <f t="shared" si="2"/>
        <v>5.108556832694764E-3</v>
      </c>
      <c r="D88" s="123">
        <v>61</v>
      </c>
      <c r="E88" s="39"/>
      <c r="F88" s="40"/>
    </row>
    <row r="89" spans="1:15" ht="18">
      <c r="A89" s="121" t="s">
        <v>193</v>
      </c>
      <c r="B89" s="122">
        <v>4</v>
      </c>
      <c r="C89" s="120">
        <f t="shared" si="2"/>
        <v>5.108556832694764E-3</v>
      </c>
      <c r="D89" s="123">
        <v>62</v>
      </c>
      <c r="E89" s="39"/>
      <c r="F89" s="40"/>
      <c r="O89"/>
    </row>
    <row r="90" spans="1:15" ht="18">
      <c r="A90" s="121" t="s">
        <v>277</v>
      </c>
      <c r="B90" s="122">
        <v>4</v>
      </c>
      <c r="C90" s="120">
        <f t="shared" si="2"/>
        <v>5.108556832694764E-3</v>
      </c>
      <c r="D90" s="123">
        <v>63</v>
      </c>
      <c r="E90" s="39"/>
      <c r="F90" s="40"/>
      <c r="I90" s="40"/>
    </row>
    <row r="91" spans="1:15" ht="18">
      <c r="A91" s="121" t="s">
        <v>242</v>
      </c>
      <c r="B91" s="122">
        <v>4</v>
      </c>
      <c r="C91" s="120">
        <f t="shared" si="2"/>
        <v>5.108556832694764E-3</v>
      </c>
      <c r="D91" s="123">
        <v>64</v>
      </c>
      <c r="E91" s="39"/>
      <c r="F91" s="40"/>
      <c r="I91" s="40"/>
    </row>
    <row r="92" spans="1:15" ht="18">
      <c r="A92" s="121" t="s">
        <v>163</v>
      </c>
      <c r="B92" s="122">
        <v>4</v>
      </c>
      <c r="C92" s="120">
        <f t="shared" si="2"/>
        <v>5.108556832694764E-3</v>
      </c>
      <c r="D92" s="123">
        <v>65</v>
      </c>
      <c r="E92" s="39"/>
      <c r="F92" s="40"/>
      <c r="I92" s="40"/>
    </row>
    <row r="93" spans="1:15" ht="18">
      <c r="A93" s="121" t="s">
        <v>145</v>
      </c>
      <c r="B93" s="122">
        <v>4</v>
      </c>
      <c r="C93" s="120">
        <f t="shared" ref="C93:C126" si="6">B93/$E$18</f>
        <v>5.108556832694764E-3</v>
      </c>
      <c r="D93" s="123">
        <v>66</v>
      </c>
      <c r="E93" s="39"/>
      <c r="F93" s="40"/>
      <c r="I93" s="40"/>
    </row>
    <row r="94" spans="1:15" ht="18">
      <c r="A94" s="121" t="s">
        <v>154</v>
      </c>
      <c r="B94" s="122">
        <v>4</v>
      </c>
      <c r="C94" s="120">
        <f t="shared" si="6"/>
        <v>5.108556832694764E-3</v>
      </c>
      <c r="D94" s="123">
        <v>67</v>
      </c>
      <c r="E94" s="39"/>
      <c r="F94" s="40"/>
      <c r="I94" s="40"/>
    </row>
    <row r="95" spans="1:15" ht="18">
      <c r="A95" s="121" t="s">
        <v>276</v>
      </c>
      <c r="B95" s="122">
        <v>3</v>
      </c>
      <c r="C95" s="120">
        <f t="shared" si="6"/>
        <v>3.8314176245210726E-3</v>
      </c>
      <c r="D95" s="123">
        <v>68</v>
      </c>
      <c r="E95" s="39"/>
      <c r="F95" s="40"/>
    </row>
    <row r="96" spans="1:15" ht="18">
      <c r="A96" s="121" t="s">
        <v>247</v>
      </c>
      <c r="B96" s="122">
        <v>3</v>
      </c>
      <c r="C96" s="120">
        <f t="shared" si="6"/>
        <v>3.8314176245210726E-3</v>
      </c>
      <c r="D96" s="123">
        <v>69</v>
      </c>
      <c r="E96" s="39"/>
      <c r="F96" s="40"/>
    </row>
    <row r="97" spans="1:6" ht="18">
      <c r="A97" s="121" t="s">
        <v>153</v>
      </c>
      <c r="B97" s="122">
        <v>3</v>
      </c>
      <c r="C97" s="120">
        <f t="shared" si="6"/>
        <v>3.8314176245210726E-3</v>
      </c>
      <c r="D97" s="123">
        <v>70</v>
      </c>
      <c r="E97" s="39"/>
      <c r="F97" s="40"/>
    </row>
    <row r="98" spans="1:6" ht="18">
      <c r="A98" s="121" t="s">
        <v>249</v>
      </c>
      <c r="B98" s="122">
        <v>3</v>
      </c>
      <c r="C98" s="120">
        <f t="shared" si="6"/>
        <v>3.8314176245210726E-3</v>
      </c>
      <c r="D98" s="123">
        <v>71</v>
      </c>
      <c r="E98" s="39"/>
      <c r="F98" s="40"/>
    </row>
    <row r="99" spans="1:6" ht="18">
      <c r="A99" s="121" t="s">
        <v>233</v>
      </c>
      <c r="B99" s="122">
        <v>3</v>
      </c>
      <c r="C99" s="120">
        <f t="shared" si="6"/>
        <v>3.8314176245210726E-3</v>
      </c>
      <c r="D99" s="123">
        <v>72</v>
      </c>
      <c r="E99" s="39"/>
      <c r="F99" s="40"/>
    </row>
    <row r="100" spans="1:6" ht="18">
      <c r="A100" s="121" t="s">
        <v>273</v>
      </c>
      <c r="B100" s="122">
        <v>3</v>
      </c>
      <c r="C100" s="120">
        <f t="shared" si="6"/>
        <v>3.8314176245210726E-3</v>
      </c>
      <c r="D100" s="123">
        <v>73</v>
      </c>
      <c r="E100" s="39"/>
      <c r="F100" s="40"/>
    </row>
    <row r="101" spans="1:6" ht="18">
      <c r="A101" s="121" t="s">
        <v>274</v>
      </c>
      <c r="B101" s="122">
        <v>3</v>
      </c>
      <c r="C101" s="120">
        <f t="shared" si="6"/>
        <v>3.8314176245210726E-3</v>
      </c>
      <c r="D101" s="123">
        <v>74</v>
      </c>
      <c r="E101" s="39"/>
      <c r="F101" s="40"/>
    </row>
    <row r="102" spans="1:6" ht="18">
      <c r="A102" s="121" t="s">
        <v>253</v>
      </c>
      <c r="B102" s="122">
        <v>3</v>
      </c>
      <c r="C102" s="120">
        <f t="shared" si="6"/>
        <v>3.8314176245210726E-3</v>
      </c>
      <c r="D102" s="123">
        <v>75</v>
      </c>
      <c r="E102" s="39"/>
      <c r="F102" s="40"/>
    </row>
    <row r="103" spans="1:6" ht="18">
      <c r="A103" s="121" t="s">
        <v>319</v>
      </c>
      <c r="B103" s="122">
        <v>3</v>
      </c>
      <c r="C103" s="120">
        <f t="shared" si="6"/>
        <v>3.8314176245210726E-3</v>
      </c>
      <c r="D103" s="123">
        <v>76</v>
      </c>
      <c r="E103" s="39"/>
      <c r="F103" s="40"/>
    </row>
    <row r="104" spans="1:6" ht="18">
      <c r="A104" s="121" t="s">
        <v>165</v>
      </c>
      <c r="B104" s="122">
        <v>3</v>
      </c>
      <c r="C104" s="120">
        <f t="shared" si="6"/>
        <v>3.8314176245210726E-3</v>
      </c>
      <c r="D104" s="123">
        <v>77</v>
      </c>
      <c r="E104" s="39"/>
      <c r="F104" s="40"/>
    </row>
    <row r="105" spans="1:6" ht="18">
      <c r="A105" s="121" t="s">
        <v>320</v>
      </c>
      <c r="B105" s="121">
        <v>2</v>
      </c>
      <c r="C105" s="120">
        <f t="shared" si="6"/>
        <v>2.554278416347382E-3</v>
      </c>
      <c r="D105" s="123">
        <v>78</v>
      </c>
      <c r="E105" s="39"/>
      <c r="F105" s="40"/>
    </row>
    <row r="106" spans="1:6" ht="18">
      <c r="A106" s="121" t="s">
        <v>232</v>
      </c>
      <c r="B106" s="121">
        <v>2</v>
      </c>
      <c r="C106" s="120">
        <f t="shared" si="6"/>
        <v>2.554278416347382E-3</v>
      </c>
      <c r="D106" s="123">
        <v>79</v>
      </c>
      <c r="E106" s="39"/>
      <c r="F106" s="40"/>
    </row>
    <row r="107" spans="1:6" ht="18">
      <c r="A107" s="173" t="s">
        <v>321</v>
      </c>
      <c r="B107" s="173">
        <v>2</v>
      </c>
      <c r="C107" s="120">
        <f t="shared" si="6"/>
        <v>2.554278416347382E-3</v>
      </c>
      <c r="D107" s="123">
        <v>80</v>
      </c>
      <c r="E107" s="39"/>
      <c r="F107" s="40"/>
    </row>
    <row r="108" spans="1:6" ht="18">
      <c r="A108" s="173" t="s">
        <v>202</v>
      </c>
      <c r="B108" s="173">
        <v>2</v>
      </c>
      <c r="C108" s="120">
        <f t="shared" si="6"/>
        <v>2.554278416347382E-3</v>
      </c>
      <c r="D108" s="123">
        <v>81</v>
      </c>
      <c r="E108" s="39"/>
      <c r="F108" s="40"/>
    </row>
    <row r="109" spans="1:6" ht="18">
      <c r="A109" s="173" t="s">
        <v>213</v>
      </c>
      <c r="B109" s="173">
        <v>2</v>
      </c>
      <c r="C109" s="120">
        <f t="shared" si="6"/>
        <v>2.554278416347382E-3</v>
      </c>
      <c r="D109" s="123">
        <v>82</v>
      </c>
      <c r="E109" s="39"/>
      <c r="F109" s="40"/>
    </row>
    <row r="110" spans="1:6" ht="18">
      <c r="A110" s="173" t="s">
        <v>279</v>
      </c>
      <c r="B110" s="173">
        <v>2</v>
      </c>
      <c r="C110" s="120">
        <f t="shared" si="6"/>
        <v>2.554278416347382E-3</v>
      </c>
      <c r="D110" s="123">
        <v>83</v>
      </c>
      <c r="E110" s="39"/>
      <c r="F110" s="40"/>
    </row>
    <row r="111" spans="1:6" ht="18">
      <c r="A111" s="173" t="s">
        <v>123</v>
      </c>
      <c r="B111" s="173">
        <v>2</v>
      </c>
      <c r="C111" s="120">
        <f t="shared" si="6"/>
        <v>2.554278416347382E-3</v>
      </c>
      <c r="D111" s="123">
        <v>84</v>
      </c>
      <c r="E111" s="39"/>
      <c r="F111" s="40"/>
    </row>
    <row r="112" spans="1:6" ht="18">
      <c r="A112" s="173" t="s">
        <v>251</v>
      </c>
      <c r="B112" s="173">
        <v>2</v>
      </c>
      <c r="C112" s="120">
        <f t="shared" si="6"/>
        <v>2.554278416347382E-3</v>
      </c>
      <c r="D112" s="123">
        <v>85</v>
      </c>
      <c r="E112" s="39"/>
      <c r="F112" s="40"/>
    </row>
    <row r="113" spans="1:6" ht="18">
      <c r="A113" s="173" t="s">
        <v>120</v>
      </c>
      <c r="B113" s="173">
        <v>2</v>
      </c>
      <c r="C113" s="120">
        <f t="shared" si="6"/>
        <v>2.554278416347382E-3</v>
      </c>
      <c r="D113" s="123">
        <v>86</v>
      </c>
      <c r="E113" s="39"/>
      <c r="F113" s="40"/>
    </row>
    <row r="114" spans="1:6" ht="18">
      <c r="A114" s="173" t="s">
        <v>278</v>
      </c>
      <c r="B114" s="173">
        <v>1</v>
      </c>
      <c r="C114" s="120">
        <f t="shared" si="6"/>
        <v>1.277139208173691E-3</v>
      </c>
      <c r="D114" s="123">
        <v>87</v>
      </c>
      <c r="E114" s="39"/>
      <c r="F114" s="40"/>
    </row>
    <row r="115" spans="1:6" ht="18">
      <c r="A115" s="173" t="s">
        <v>275</v>
      </c>
      <c r="B115" s="173">
        <v>1</v>
      </c>
      <c r="C115" s="120">
        <f t="shared" si="6"/>
        <v>1.277139208173691E-3</v>
      </c>
      <c r="D115" s="123">
        <v>88</v>
      </c>
      <c r="E115" s="39"/>
      <c r="F115" s="40"/>
    </row>
    <row r="116" spans="1:6">
      <c r="A116" s="173" t="s">
        <v>218</v>
      </c>
      <c r="B116" s="174">
        <v>1</v>
      </c>
      <c r="C116" s="120">
        <f t="shared" si="6"/>
        <v>1.277139208173691E-3</v>
      </c>
      <c r="D116" s="123">
        <v>89</v>
      </c>
    </row>
    <row r="117" spans="1:6">
      <c r="A117" s="173" t="s">
        <v>322</v>
      </c>
      <c r="B117" s="173">
        <v>1</v>
      </c>
      <c r="C117" s="120">
        <f t="shared" si="6"/>
        <v>1.277139208173691E-3</v>
      </c>
      <c r="D117" s="123">
        <v>90</v>
      </c>
    </row>
    <row r="118" spans="1:6">
      <c r="A118" s="173" t="s">
        <v>323</v>
      </c>
      <c r="B118" s="173">
        <v>1</v>
      </c>
      <c r="C118" s="120">
        <f t="shared" si="6"/>
        <v>1.277139208173691E-3</v>
      </c>
      <c r="D118" s="123">
        <v>91</v>
      </c>
    </row>
    <row r="119" spans="1:6">
      <c r="A119" s="173" t="s">
        <v>280</v>
      </c>
      <c r="B119" s="173">
        <v>1</v>
      </c>
      <c r="C119" s="120">
        <f t="shared" si="6"/>
        <v>1.277139208173691E-3</v>
      </c>
      <c r="D119" s="123">
        <v>92</v>
      </c>
    </row>
    <row r="120" spans="1:6">
      <c r="A120" s="173" t="s">
        <v>219</v>
      </c>
      <c r="B120" s="173">
        <v>1</v>
      </c>
      <c r="C120" s="120">
        <f t="shared" si="6"/>
        <v>1.277139208173691E-3</v>
      </c>
      <c r="D120" s="123">
        <v>93</v>
      </c>
    </row>
    <row r="121" spans="1:6">
      <c r="A121" s="173" t="s">
        <v>272</v>
      </c>
      <c r="B121" s="173">
        <v>1</v>
      </c>
      <c r="C121" s="120">
        <f t="shared" si="6"/>
        <v>1.277139208173691E-3</v>
      </c>
      <c r="D121" s="123">
        <v>94</v>
      </c>
    </row>
    <row r="122" spans="1:6">
      <c r="A122" s="173" t="s">
        <v>248</v>
      </c>
      <c r="B122" s="173">
        <v>1</v>
      </c>
      <c r="C122" s="120">
        <f t="shared" si="6"/>
        <v>1.277139208173691E-3</v>
      </c>
      <c r="D122" s="123">
        <v>95</v>
      </c>
    </row>
    <row r="123" spans="1:6">
      <c r="A123" s="173" t="s">
        <v>252</v>
      </c>
      <c r="B123" s="173">
        <v>1</v>
      </c>
      <c r="C123" s="120">
        <f t="shared" si="6"/>
        <v>1.277139208173691E-3</v>
      </c>
      <c r="D123" s="123">
        <v>96</v>
      </c>
    </row>
    <row r="124" spans="1:6">
      <c r="A124" s="173" t="s">
        <v>281</v>
      </c>
      <c r="B124" s="173">
        <v>1</v>
      </c>
      <c r="C124" s="120">
        <f t="shared" si="6"/>
        <v>1.277139208173691E-3</v>
      </c>
      <c r="D124" s="123">
        <v>97</v>
      </c>
    </row>
    <row r="125" spans="1:6">
      <c r="A125" s="173" t="s">
        <v>324</v>
      </c>
      <c r="B125" s="175">
        <v>1</v>
      </c>
      <c r="C125" s="120">
        <f t="shared" si="6"/>
        <v>1.277139208173691E-3</v>
      </c>
      <c r="D125" s="123">
        <v>98</v>
      </c>
    </row>
    <row r="126" spans="1:6">
      <c r="A126" s="173" t="s">
        <v>44</v>
      </c>
      <c r="B126" s="175">
        <v>23</v>
      </c>
      <c r="C126" s="120">
        <f t="shared" si="6"/>
        <v>2.9374201787994891E-2</v>
      </c>
      <c r="D126" s="191"/>
    </row>
    <row r="127" spans="1:6" ht="15.75">
      <c r="A127" s="192" t="s">
        <v>25</v>
      </c>
      <c r="B127" s="193">
        <f>SUM(B28:B126)</f>
        <v>783</v>
      </c>
      <c r="C127" s="194"/>
      <c r="D127" s="195"/>
    </row>
  </sheetData>
  <sortState ref="L29:N41">
    <sortCondition descending="1" ref="M29:M41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9"/>
  <sheetViews>
    <sheetView topLeftCell="A79" zoomScale="70" zoomScaleNormal="70" workbookViewId="0">
      <selection activeCell="H129" sqref="H129"/>
    </sheetView>
  </sheetViews>
  <sheetFormatPr baseColWidth="10" defaultRowHeight="15"/>
  <cols>
    <col min="1" max="1" width="13.42578125" customWidth="1"/>
    <col min="2" max="2" width="46.140625" customWidth="1"/>
    <col min="3" max="3" width="40.42578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169"/>
      <c r="C1" s="84" t="s">
        <v>94</v>
      </c>
      <c r="D1" s="84" t="s">
        <v>83</v>
      </c>
      <c r="H1" s="207" t="s">
        <v>86</v>
      </c>
      <c r="I1" s="207"/>
      <c r="J1" s="207"/>
    </row>
    <row r="2" spans="1:13" ht="39" thickTop="1" thickBot="1">
      <c r="B2" s="41">
        <f ca="1">TODAY()-1</f>
        <v>44216</v>
      </c>
      <c r="C2" s="42" t="s">
        <v>45</v>
      </c>
      <c r="D2" s="42" t="s">
        <v>46</v>
      </c>
      <c r="E2" s="43" t="s">
        <v>47</v>
      </c>
      <c r="F2" s="40"/>
      <c r="H2" s="196" t="s">
        <v>48</v>
      </c>
      <c r="I2" s="202"/>
      <c r="J2" s="203"/>
      <c r="L2" s="78" t="s">
        <v>88</v>
      </c>
      <c r="M2" s="79">
        <f>+H3</f>
        <v>435</v>
      </c>
    </row>
    <row r="3" spans="1:13" ht="19.5" thickBot="1">
      <c r="B3" s="44" t="s">
        <v>49</v>
      </c>
      <c r="C3" s="45">
        <v>3317</v>
      </c>
      <c r="D3" s="45">
        <v>571</v>
      </c>
      <c r="E3" s="46">
        <f>D3/C3</f>
        <v>0.172143503165511</v>
      </c>
      <c r="F3" s="40"/>
      <c r="G3" s="40"/>
      <c r="H3" s="204">
        <v>435</v>
      </c>
      <c r="I3" s="205"/>
      <c r="J3" s="206"/>
      <c r="L3" s="80" t="s">
        <v>89</v>
      </c>
      <c r="M3" s="81">
        <f>+H6</f>
        <v>3</v>
      </c>
    </row>
    <row r="4" spans="1:13" ht="19.5" thickBot="1">
      <c r="B4" s="47" t="s">
        <v>50</v>
      </c>
      <c r="C4" s="48">
        <v>1477</v>
      </c>
      <c r="D4" s="48">
        <v>212</v>
      </c>
      <c r="E4" s="49">
        <f>D4/C4</f>
        <v>0.14353419092755584</v>
      </c>
      <c r="G4" s="40"/>
      <c r="H4" s="50"/>
      <c r="I4" s="50"/>
      <c r="J4" s="50"/>
    </row>
    <row r="5" spans="1:13" ht="19.5" thickBot="1">
      <c r="B5" s="51" t="s">
        <v>51</v>
      </c>
      <c r="C5" s="52">
        <f>SUM(C3:C4)</f>
        <v>4794</v>
      </c>
      <c r="D5" s="52">
        <f>SUM(D3:D4)</f>
        <v>783</v>
      </c>
      <c r="E5" s="53">
        <f>D5/C5</f>
        <v>0.16332916145181478</v>
      </c>
      <c r="H5" s="196" t="s">
        <v>52</v>
      </c>
      <c r="I5" s="202"/>
      <c r="J5" s="203"/>
    </row>
    <row r="6" spans="1:13" ht="15.75" thickBot="1">
      <c r="H6" s="204">
        <v>3</v>
      </c>
      <c r="I6" s="205"/>
      <c r="J6" s="206"/>
    </row>
    <row r="7" spans="1:13" ht="15.75" thickBot="1">
      <c r="E7" s="66" t="s">
        <v>95</v>
      </c>
      <c r="F7" s="66"/>
    </row>
    <row r="8" spans="1:13" ht="39" thickTop="1" thickBot="1">
      <c r="B8" s="60" t="s">
        <v>33</v>
      </c>
      <c r="C8" s="100">
        <v>90</v>
      </c>
      <c r="E8" s="69" t="s">
        <v>78</v>
      </c>
      <c r="F8" s="70">
        <v>1477</v>
      </c>
      <c r="I8" s="86"/>
    </row>
    <row r="9" spans="1:13" ht="19.5" thickBot="1">
      <c r="B9" s="61" t="s">
        <v>34</v>
      </c>
      <c r="C9" s="101">
        <v>125</v>
      </c>
      <c r="E9" s="71" t="s">
        <v>53</v>
      </c>
      <c r="F9" s="72">
        <v>3317</v>
      </c>
      <c r="I9" s="86"/>
      <c r="M9" s="86"/>
    </row>
    <row r="10" spans="1:13" ht="38.25" thickBot="1">
      <c r="B10" s="62" t="s">
        <v>32</v>
      </c>
      <c r="C10" s="100">
        <v>562</v>
      </c>
      <c r="E10" s="73" t="s">
        <v>79</v>
      </c>
      <c r="F10" s="74">
        <v>0</v>
      </c>
      <c r="H10" s="170"/>
      <c r="I10" s="86"/>
      <c r="M10" s="86"/>
    </row>
    <row r="11" spans="1:13" ht="38.25" thickBot="1">
      <c r="B11" s="61" t="s">
        <v>54</v>
      </c>
      <c r="C11" s="101">
        <v>6</v>
      </c>
      <c r="E11" s="71" t="s">
        <v>80</v>
      </c>
      <c r="F11" s="72">
        <v>91</v>
      </c>
      <c r="H11" s="171"/>
      <c r="I11" s="86"/>
      <c r="M11" s="86"/>
    </row>
    <row r="12" spans="1:13" ht="19.5" thickBot="1">
      <c r="B12" s="63" t="s">
        <v>55</v>
      </c>
      <c r="C12" s="102">
        <f>SUM(C8:C11)</f>
        <v>783</v>
      </c>
      <c r="E12" s="75" t="s">
        <v>3</v>
      </c>
      <c r="F12" s="76">
        <f>SUM(F8:F11)</f>
        <v>4885</v>
      </c>
      <c r="M12" s="86"/>
    </row>
    <row r="14" spans="1:13">
      <c r="C14" t="s">
        <v>56</v>
      </c>
      <c r="D14" t="s">
        <v>84</v>
      </c>
      <c r="E14" t="s">
        <v>57</v>
      </c>
    </row>
    <row r="15" spans="1:13">
      <c r="B15" t="s">
        <v>58</v>
      </c>
      <c r="C15" s="54">
        <f>'20210120'!E3+'20210120'!E4</f>
        <v>0.12335958005249345</v>
      </c>
      <c r="D15" s="55">
        <v>9.158878504672896E-2</v>
      </c>
      <c r="E15" s="93">
        <f>C15-D15</f>
        <v>3.1770795005764491E-2</v>
      </c>
    </row>
    <row r="16" spans="1:13">
      <c r="B16" t="s">
        <v>59</v>
      </c>
      <c r="C16" s="54">
        <f>'20210120'!E3+'20210120'!E4+'20210120'!E5+'20210120'!E6</f>
        <v>0.35301837270341208</v>
      </c>
      <c r="D16" s="55">
        <v>0.31401869158878504</v>
      </c>
      <c r="E16" s="93">
        <f>C16-D16</f>
        <v>3.8999681114627038E-2</v>
      </c>
    </row>
    <row r="17" spans="2:10">
      <c r="B17" t="s">
        <v>60</v>
      </c>
      <c r="C17" s="54">
        <f>'20210120'!E7+'20210120'!E6+'20210120'!E5+'20210120'!E4+'20210120'!E3</f>
        <v>0.48818897637795272</v>
      </c>
      <c r="D17" s="55">
        <v>0.46915887850467286</v>
      </c>
      <c r="E17" s="93">
        <f>C17-D17</f>
        <v>1.9030097873279861E-2</v>
      </c>
    </row>
    <row r="18" spans="2:10">
      <c r="B18" t="s">
        <v>61</v>
      </c>
      <c r="C18" s="54">
        <f>'20210120'!E10+'20210120'!E11</f>
        <v>0.20734908136482941</v>
      </c>
      <c r="D18" s="55">
        <v>0.19439252336448598</v>
      </c>
      <c r="E18" s="94">
        <f>C18-D18</f>
        <v>1.2956558000343427E-2</v>
      </c>
    </row>
    <row r="19" spans="2:10" ht="18">
      <c r="B19" t="s">
        <v>62</v>
      </c>
      <c r="C19" s="54">
        <f>'20210120'!E11</f>
        <v>0.1141732283464567</v>
      </c>
      <c r="D19" s="55">
        <v>0.11214953271028037</v>
      </c>
      <c r="E19" s="94">
        <f>C19-D19</f>
        <v>2.0236956361763259E-3</v>
      </c>
      <c r="J19" s="40"/>
    </row>
    <row r="20" spans="2:10" ht="16.5" customHeight="1">
      <c r="J20" s="40"/>
    </row>
    <row r="21" spans="2:10" ht="18">
      <c r="B21" s="56"/>
      <c r="J21" s="40"/>
    </row>
    <row r="22" spans="2:10" ht="18.75" thickBot="1">
      <c r="B22" s="57" t="s">
        <v>63</v>
      </c>
      <c r="C22" s="58" t="s">
        <v>64</v>
      </c>
      <c r="D22" s="58" t="s">
        <v>27</v>
      </c>
      <c r="E22" s="65" t="s">
        <v>77</v>
      </c>
    </row>
    <row r="23" spans="2:10" ht="18">
      <c r="B23" s="88" t="s">
        <v>222</v>
      </c>
      <c r="C23" s="89">
        <v>11</v>
      </c>
      <c r="D23" s="89">
        <v>1.4</v>
      </c>
      <c r="E23" s="96">
        <f>C25*100/SUM(C23:C28)</f>
        <v>57.428571428571431</v>
      </c>
    </row>
    <row r="24" spans="2:10" ht="18">
      <c r="B24" s="39" t="s">
        <v>188</v>
      </c>
      <c r="C24">
        <v>5</v>
      </c>
      <c r="D24" s="91" t="s">
        <v>265</v>
      </c>
      <c r="E24" s="59"/>
    </row>
    <row r="25" spans="2:10" ht="18">
      <c r="B25" s="39" t="s">
        <v>65</v>
      </c>
      <c r="C25">
        <v>201</v>
      </c>
      <c r="D25" s="91" t="s">
        <v>286</v>
      </c>
    </row>
    <row r="26" spans="2:10" ht="18">
      <c r="B26" s="39" t="s">
        <v>211</v>
      </c>
      <c r="C26">
        <v>3</v>
      </c>
      <c r="D26" s="91" t="s">
        <v>287</v>
      </c>
    </row>
    <row r="27" spans="2:10" ht="18">
      <c r="B27" s="39" t="s">
        <v>66</v>
      </c>
      <c r="C27">
        <v>65</v>
      </c>
      <c r="D27" s="91" t="s">
        <v>288</v>
      </c>
    </row>
    <row r="28" spans="2:10" ht="18">
      <c r="B28" s="39" t="s">
        <v>67</v>
      </c>
      <c r="C28">
        <v>65</v>
      </c>
      <c r="D28" s="91" t="s">
        <v>288</v>
      </c>
    </row>
    <row r="29" spans="2:10" ht="18">
      <c r="B29" s="39" t="s">
        <v>44</v>
      </c>
      <c r="C29">
        <v>438</v>
      </c>
      <c r="D29" s="91" t="s">
        <v>289</v>
      </c>
    </row>
    <row r="30" spans="2:10">
      <c r="D30" s="91"/>
    </row>
    <row r="31" spans="2:10">
      <c r="E31" s="65" t="s">
        <v>76</v>
      </c>
    </row>
    <row r="32" spans="2:10" ht="18.75" thickBot="1">
      <c r="B32" s="57" t="s">
        <v>68</v>
      </c>
      <c r="C32" s="58" t="s">
        <v>64</v>
      </c>
      <c r="D32" s="58" t="s">
        <v>27</v>
      </c>
      <c r="E32" s="96">
        <f>C33*100/SUM(C33:C59)</f>
        <v>89.147286821705421</v>
      </c>
    </row>
    <row r="33" spans="2:4" ht="18">
      <c r="B33" s="39" t="s">
        <v>69</v>
      </c>
      <c r="C33" s="40">
        <v>690</v>
      </c>
      <c r="D33" s="40" t="s">
        <v>290</v>
      </c>
    </row>
    <row r="34" spans="2:4" ht="18">
      <c r="B34" s="39" t="s">
        <v>109</v>
      </c>
      <c r="C34" s="40">
        <v>18</v>
      </c>
      <c r="D34" s="40" t="s">
        <v>291</v>
      </c>
    </row>
    <row r="35" spans="2:4" ht="18">
      <c r="B35" s="39" t="s">
        <v>70</v>
      </c>
      <c r="C35" s="40">
        <v>12</v>
      </c>
      <c r="D35" s="40" t="s">
        <v>292</v>
      </c>
    </row>
    <row r="36" spans="2:4" ht="18">
      <c r="B36" s="39" t="s">
        <v>113</v>
      </c>
      <c r="C36" s="40">
        <v>7</v>
      </c>
      <c r="D36" s="40" t="s">
        <v>293</v>
      </c>
    </row>
    <row r="37" spans="2:4" ht="18">
      <c r="B37" s="39" t="s">
        <v>189</v>
      </c>
      <c r="C37" s="40">
        <v>6</v>
      </c>
      <c r="D37" s="40" t="s">
        <v>294</v>
      </c>
    </row>
    <row r="38" spans="2:4" ht="18">
      <c r="B38" s="39" t="s">
        <v>114</v>
      </c>
      <c r="C38" s="40">
        <v>5</v>
      </c>
      <c r="D38" s="40" t="s">
        <v>295</v>
      </c>
    </row>
    <row r="39" spans="2:4" ht="18">
      <c r="B39" s="39" t="s">
        <v>237</v>
      </c>
      <c r="C39" s="40">
        <v>5</v>
      </c>
      <c r="D39" s="40" t="s">
        <v>295</v>
      </c>
    </row>
    <row r="40" spans="2:4" ht="18">
      <c r="B40" s="39" t="s">
        <v>223</v>
      </c>
      <c r="C40" s="40">
        <v>3</v>
      </c>
      <c r="D40" s="40" t="s">
        <v>287</v>
      </c>
    </row>
    <row r="41" spans="2:4" ht="18">
      <c r="B41" s="39" t="s">
        <v>296</v>
      </c>
      <c r="C41" s="40">
        <v>2</v>
      </c>
      <c r="D41" s="40" t="s">
        <v>297</v>
      </c>
    </row>
    <row r="42" spans="2:4" ht="18">
      <c r="B42" s="39" t="s">
        <v>298</v>
      </c>
      <c r="C42" s="40">
        <v>2</v>
      </c>
      <c r="D42" s="40" t="s">
        <v>297</v>
      </c>
    </row>
    <row r="43" spans="2:4" ht="18">
      <c r="B43" s="39" t="s">
        <v>299</v>
      </c>
      <c r="C43" s="40">
        <v>2</v>
      </c>
      <c r="D43" s="40" t="s">
        <v>297</v>
      </c>
    </row>
    <row r="44" spans="2:4" ht="18">
      <c r="B44" s="39" t="s">
        <v>300</v>
      </c>
      <c r="C44" s="40">
        <v>2</v>
      </c>
      <c r="D44" s="40" t="s">
        <v>297</v>
      </c>
    </row>
    <row r="45" spans="2:4" ht="18">
      <c r="B45" s="39" t="s">
        <v>201</v>
      </c>
      <c r="C45" s="40">
        <v>2</v>
      </c>
      <c r="D45" s="40" t="s">
        <v>297</v>
      </c>
    </row>
    <row r="46" spans="2:4" ht="18">
      <c r="B46" s="39" t="s">
        <v>266</v>
      </c>
      <c r="C46" s="40">
        <v>2</v>
      </c>
      <c r="D46" s="40" t="s">
        <v>297</v>
      </c>
    </row>
    <row r="47" spans="2:4" ht="18">
      <c r="B47" s="39" t="s">
        <v>301</v>
      </c>
      <c r="C47" s="40">
        <v>2</v>
      </c>
      <c r="D47" s="40" t="s">
        <v>297</v>
      </c>
    </row>
    <row r="48" spans="2:4" ht="18">
      <c r="B48" s="39" t="s">
        <v>212</v>
      </c>
      <c r="C48" s="40">
        <v>2</v>
      </c>
      <c r="D48" s="40" t="s">
        <v>297</v>
      </c>
    </row>
    <row r="49" spans="2:4" ht="18">
      <c r="B49" s="39" t="s">
        <v>302</v>
      </c>
      <c r="C49" s="40">
        <v>2</v>
      </c>
      <c r="D49" s="40" t="s">
        <v>297</v>
      </c>
    </row>
    <row r="50" spans="2:4" ht="18">
      <c r="B50" t="s">
        <v>267</v>
      </c>
      <c r="C50" s="40">
        <v>1</v>
      </c>
      <c r="D50" s="40" t="s">
        <v>303</v>
      </c>
    </row>
    <row r="51" spans="2:4" ht="18">
      <c r="B51" t="s">
        <v>304</v>
      </c>
      <c r="C51">
        <v>1</v>
      </c>
      <c r="D51" s="40" t="s">
        <v>303</v>
      </c>
    </row>
    <row r="52" spans="2:4" ht="18">
      <c r="B52" t="s">
        <v>268</v>
      </c>
      <c r="C52">
        <v>1</v>
      </c>
      <c r="D52" s="40" t="s">
        <v>303</v>
      </c>
    </row>
    <row r="53" spans="2:4" ht="18">
      <c r="B53" t="s">
        <v>238</v>
      </c>
      <c r="C53">
        <v>1</v>
      </c>
      <c r="D53" s="40" t="s">
        <v>303</v>
      </c>
    </row>
    <row r="54" spans="2:4" ht="18">
      <c r="B54" t="s">
        <v>305</v>
      </c>
      <c r="C54">
        <v>1</v>
      </c>
      <c r="D54" s="40" t="s">
        <v>303</v>
      </c>
    </row>
    <row r="55" spans="2:4" ht="18">
      <c r="B55" t="s">
        <v>269</v>
      </c>
      <c r="C55">
        <v>1</v>
      </c>
      <c r="D55" s="40" t="s">
        <v>303</v>
      </c>
    </row>
    <row r="56" spans="2:4" ht="18">
      <c r="B56" t="s">
        <v>306</v>
      </c>
      <c r="C56">
        <v>1</v>
      </c>
      <c r="D56" s="40" t="s">
        <v>303</v>
      </c>
    </row>
    <row r="57" spans="2:4" ht="18">
      <c r="B57" t="s">
        <v>270</v>
      </c>
      <c r="C57">
        <v>1</v>
      </c>
      <c r="D57" s="40" t="s">
        <v>303</v>
      </c>
    </row>
    <row r="58" spans="2:4" ht="18">
      <c r="B58" t="s">
        <v>239</v>
      </c>
      <c r="C58">
        <v>1</v>
      </c>
      <c r="D58" s="40" t="s">
        <v>303</v>
      </c>
    </row>
    <row r="59" spans="2:4" ht="18">
      <c r="B59" t="s">
        <v>240</v>
      </c>
      <c r="C59">
        <v>1</v>
      </c>
      <c r="D59" s="40" t="s">
        <v>303</v>
      </c>
    </row>
    <row r="60" spans="2:4" ht="18">
      <c r="B60" t="s">
        <v>44</v>
      </c>
      <c r="C60">
        <v>9</v>
      </c>
      <c r="D60" s="40" t="s">
        <v>307</v>
      </c>
    </row>
    <row r="61" spans="2:4" ht="18">
      <c r="D61" s="40"/>
    </row>
    <row r="62" spans="2:4" ht="18">
      <c r="D62" s="40"/>
    </row>
    <row r="63" spans="2:4" ht="18">
      <c r="D63" s="40"/>
    </row>
    <row r="64" spans="2:4" ht="18">
      <c r="D64" s="40"/>
    </row>
    <row r="65" spans="2:6" ht="18">
      <c r="D65" s="40"/>
    </row>
    <row r="66" spans="2:6">
      <c r="C66" s="96" t="s">
        <v>228</v>
      </c>
    </row>
    <row r="69" spans="2:6">
      <c r="B69" t="s">
        <v>161</v>
      </c>
      <c r="D69" t="s">
        <v>229</v>
      </c>
    </row>
    <row r="70" spans="2:6">
      <c r="B70" s="185" t="s">
        <v>257</v>
      </c>
      <c r="C70" s="187" t="s">
        <v>258</v>
      </c>
      <c r="D70" s="187" t="s">
        <v>259</v>
      </c>
      <c r="E70" s="189" t="s">
        <v>260</v>
      </c>
      <c r="F70" s="168" t="s">
        <v>25</v>
      </c>
    </row>
    <row r="71" spans="2:6">
      <c r="B71" s="190">
        <v>44216</v>
      </c>
      <c r="C71" s="186"/>
      <c r="D71" s="186">
        <v>2</v>
      </c>
      <c r="E71" s="188">
        <v>1</v>
      </c>
      <c r="F71">
        <f t="shared" ref="F71:F72" si="0">SUM(D71:E71)</f>
        <v>3</v>
      </c>
    </row>
    <row r="72" spans="2:6">
      <c r="B72" s="190">
        <v>44216</v>
      </c>
      <c r="C72" s="186" t="s">
        <v>328</v>
      </c>
      <c r="D72" s="186">
        <v>3</v>
      </c>
      <c r="E72" s="188">
        <v>1</v>
      </c>
      <c r="F72">
        <f t="shared" si="0"/>
        <v>4</v>
      </c>
    </row>
    <row r="73" spans="2:6">
      <c r="B73" s="190">
        <v>44216</v>
      </c>
      <c r="C73" s="186" t="s">
        <v>261</v>
      </c>
      <c r="D73" s="186">
        <v>1</v>
      </c>
      <c r="E73" s="188">
        <v>1</v>
      </c>
      <c r="F73">
        <f>SUM(D73:E73)</f>
        <v>2</v>
      </c>
    </row>
    <row r="74" spans="2:6">
      <c r="B74" s="190">
        <v>44216</v>
      </c>
      <c r="C74" s="186" t="s">
        <v>329</v>
      </c>
      <c r="D74" s="186">
        <v>3</v>
      </c>
      <c r="E74" s="188">
        <v>0</v>
      </c>
      <c r="F74">
        <f t="shared" ref="F74:F129" si="1">SUM(D74:E74)</f>
        <v>3</v>
      </c>
    </row>
    <row r="75" spans="2:6">
      <c r="B75" s="190">
        <v>44216</v>
      </c>
      <c r="C75" s="186" t="s">
        <v>224</v>
      </c>
      <c r="D75" s="186">
        <v>6</v>
      </c>
      <c r="E75" s="188">
        <v>1</v>
      </c>
      <c r="F75">
        <f t="shared" si="1"/>
        <v>7</v>
      </c>
    </row>
    <row r="76" spans="2:6">
      <c r="B76" s="190">
        <v>44216</v>
      </c>
      <c r="C76" s="186" t="s">
        <v>330</v>
      </c>
      <c r="D76" s="186">
        <v>1</v>
      </c>
      <c r="E76" s="188">
        <v>0</v>
      </c>
      <c r="F76">
        <f t="shared" si="1"/>
        <v>1</v>
      </c>
    </row>
    <row r="77" spans="2:6">
      <c r="B77" s="190">
        <v>44216</v>
      </c>
      <c r="C77" s="186" t="s">
        <v>107</v>
      </c>
      <c r="D77" s="186">
        <v>7</v>
      </c>
      <c r="E77" s="188">
        <v>0</v>
      </c>
      <c r="F77">
        <f t="shared" si="1"/>
        <v>7</v>
      </c>
    </row>
    <row r="78" spans="2:6">
      <c r="B78" s="190">
        <v>44216</v>
      </c>
      <c r="C78" s="186" t="s">
        <v>160</v>
      </c>
      <c r="D78" s="186">
        <v>4</v>
      </c>
      <c r="E78" s="188">
        <v>0</v>
      </c>
      <c r="F78">
        <f t="shared" si="1"/>
        <v>4</v>
      </c>
    </row>
    <row r="79" spans="2:6">
      <c r="B79" s="190">
        <v>44216</v>
      </c>
      <c r="C79" s="186" t="s">
        <v>205</v>
      </c>
      <c r="D79" s="186">
        <v>1</v>
      </c>
      <c r="E79" s="188">
        <v>0</v>
      </c>
      <c r="F79">
        <f t="shared" si="1"/>
        <v>1</v>
      </c>
    </row>
    <row r="80" spans="2:6">
      <c r="B80" s="190">
        <v>44216</v>
      </c>
      <c r="C80" s="186" t="s">
        <v>331</v>
      </c>
      <c r="D80" s="186">
        <v>1</v>
      </c>
      <c r="E80" s="188">
        <v>0</v>
      </c>
      <c r="F80">
        <f t="shared" si="1"/>
        <v>1</v>
      </c>
    </row>
    <row r="81" spans="2:6">
      <c r="B81" s="190">
        <v>44216</v>
      </c>
      <c r="C81" s="186" t="s">
        <v>178</v>
      </c>
      <c r="D81" s="186">
        <v>1</v>
      </c>
      <c r="E81" s="188">
        <v>1</v>
      </c>
      <c r="F81">
        <f t="shared" si="1"/>
        <v>2</v>
      </c>
    </row>
    <row r="82" spans="2:6">
      <c r="B82" s="190">
        <v>44216</v>
      </c>
      <c r="C82" s="186" t="s">
        <v>332</v>
      </c>
      <c r="D82" s="186">
        <v>1</v>
      </c>
      <c r="E82" s="188">
        <v>0</v>
      </c>
      <c r="F82">
        <f t="shared" si="1"/>
        <v>1</v>
      </c>
    </row>
    <row r="83" spans="2:6">
      <c r="B83" s="190">
        <v>44216</v>
      </c>
      <c r="C83" s="186" t="s">
        <v>209</v>
      </c>
      <c r="D83" s="186">
        <v>4</v>
      </c>
      <c r="E83" s="188">
        <v>1</v>
      </c>
      <c r="F83">
        <f t="shared" si="1"/>
        <v>5</v>
      </c>
    </row>
    <row r="84" spans="2:6">
      <c r="B84" s="190">
        <v>44216</v>
      </c>
      <c r="C84" s="186" t="s">
        <v>91</v>
      </c>
      <c r="D84" s="186">
        <v>1</v>
      </c>
      <c r="E84" s="188">
        <v>0</v>
      </c>
      <c r="F84">
        <f t="shared" si="1"/>
        <v>1</v>
      </c>
    </row>
    <row r="85" spans="2:6">
      <c r="B85" s="190">
        <v>44216</v>
      </c>
      <c r="C85" s="186" t="s">
        <v>333</v>
      </c>
      <c r="D85" s="186">
        <v>1</v>
      </c>
      <c r="E85" s="188">
        <v>0</v>
      </c>
      <c r="F85">
        <f t="shared" si="1"/>
        <v>1</v>
      </c>
    </row>
    <row r="86" spans="2:6">
      <c r="B86" s="190">
        <v>44216</v>
      </c>
      <c r="C86" s="186" t="s">
        <v>215</v>
      </c>
      <c r="D86" s="186">
        <v>1</v>
      </c>
      <c r="E86" s="188">
        <v>0</v>
      </c>
      <c r="F86">
        <f t="shared" si="1"/>
        <v>1</v>
      </c>
    </row>
    <row r="87" spans="2:6">
      <c r="B87" s="190">
        <v>44216</v>
      </c>
      <c r="C87" s="186" t="s">
        <v>262</v>
      </c>
      <c r="D87" s="186">
        <v>0</v>
      </c>
      <c r="E87" s="188">
        <v>1</v>
      </c>
      <c r="F87">
        <f t="shared" si="1"/>
        <v>1</v>
      </c>
    </row>
    <row r="88" spans="2:6">
      <c r="B88" s="190">
        <v>44216</v>
      </c>
      <c r="C88" s="186" t="s">
        <v>334</v>
      </c>
      <c r="D88" s="186">
        <v>0</v>
      </c>
      <c r="E88" s="188">
        <v>1</v>
      </c>
      <c r="F88">
        <f t="shared" si="1"/>
        <v>1</v>
      </c>
    </row>
    <row r="89" spans="2:6">
      <c r="B89" s="190">
        <v>44216</v>
      </c>
      <c r="C89" s="186" t="s">
        <v>216</v>
      </c>
      <c r="D89" s="186">
        <v>2</v>
      </c>
      <c r="E89" s="188">
        <v>0</v>
      </c>
      <c r="F89">
        <f t="shared" si="1"/>
        <v>2</v>
      </c>
    </row>
    <row r="90" spans="2:6">
      <c r="B90" s="190">
        <v>44216</v>
      </c>
      <c r="C90" s="186" t="s">
        <v>335</v>
      </c>
      <c r="D90" s="186">
        <v>3</v>
      </c>
      <c r="E90" s="188">
        <v>2</v>
      </c>
      <c r="F90">
        <f t="shared" si="1"/>
        <v>5</v>
      </c>
    </row>
    <row r="91" spans="2:6">
      <c r="B91" s="190">
        <v>44216</v>
      </c>
      <c r="C91" s="186" t="s">
        <v>179</v>
      </c>
      <c r="D91" s="186">
        <v>4</v>
      </c>
      <c r="E91" s="188">
        <v>0</v>
      </c>
      <c r="F91">
        <f t="shared" si="1"/>
        <v>4</v>
      </c>
    </row>
    <row r="92" spans="2:6">
      <c r="B92" s="190">
        <v>44216</v>
      </c>
      <c r="C92" s="186" t="s">
        <v>336</v>
      </c>
      <c r="D92" s="186">
        <v>3</v>
      </c>
      <c r="E92" s="188">
        <v>0</v>
      </c>
      <c r="F92">
        <f t="shared" si="1"/>
        <v>3</v>
      </c>
    </row>
    <row r="93" spans="2:6">
      <c r="B93" s="190">
        <v>44216</v>
      </c>
      <c r="C93" s="186" t="s">
        <v>337</v>
      </c>
      <c r="D93" s="186">
        <v>1</v>
      </c>
      <c r="E93" s="188">
        <v>0</v>
      </c>
      <c r="F93">
        <f t="shared" si="1"/>
        <v>1</v>
      </c>
    </row>
    <row r="94" spans="2:6">
      <c r="B94" s="190">
        <v>44216</v>
      </c>
      <c r="C94" s="186" t="s">
        <v>206</v>
      </c>
      <c r="D94" s="186">
        <v>1</v>
      </c>
      <c r="E94" s="188">
        <v>0</v>
      </c>
      <c r="F94">
        <f t="shared" si="1"/>
        <v>1</v>
      </c>
    </row>
    <row r="95" spans="2:6">
      <c r="B95" s="190">
        <v>44216</v>
      </c>
      <c r="C95" s="186" t="s">
        <v>338</v>
      </c>
      <c r="D95" s="186">
        <v>1</v>
      </c>
      <c r="E95" s="188">
        <v>1</v>
      </c>
      <c r="F95">
        <f t="shared" si="1"/>
        <v>2</v>
      </c>
    </row>
    <row r="96" spans="2:6">
      <c r="B96" s="190">
        <v>44216</v>
      </c>
      <c r="C96" s="186" t="s">
        <v>225</v>
      </c>
      <c r="D96" s="186">
        <v>3</v>
      </c>
      <c r="E96" s="188">
        <v>1</v>
      </c>
      <c r="F96">
        <f t="shared" si="1"/>
        <v>4</v>
      </c>
    </row>
    <row r="97" spans="2:6">
      <c r="B97" s="190">
        <v>44216</v>
      </c>
      <c r="C97" s="186" t="s">
        <v>180</v>
      </c>
      <c r="D97" s="186">
        <v>2</v>
      </c>
      <c r="E97" s="188">
        <v>0</v>
      </c>
      <c r="F97">
        <f t="shared" si="1"/>
        <v>2</v>
      </c>
    </row>
    <row r="98" spans="2:6">
      <c r="B98" s="190">
        <v>44216</v>
      </c>
      <c r="C98" s="186" t="s">
        <v>339</v>
      </c>
      <c r="D98" s="186">
        <v>0</v>
      </c>
      <c r="E98" s="188">
        <v>1</v>
      </c>
      <c r="F98">
        <f t="shared" si="1"/>
        <v>1</v>
      </c>
    </row>
    <row r="99" spans="2:6">
      <c r="B99" s="190">
        <v>44216</v>
      </c>
      <c r="C99" s="186" t="s">
        <v>340</v>
      </c>
      <c r="D99" s="186">
        <v>1</v>
      </c>
      <c r="E99" s="188">
        <v>0</v>
      </c>
      <c r="F99">
        <f t="shared" si="1"/>
        <v>1</v>
      </c>
    </row>
    <row r="100" spans="2:6">
      <c r="B100" s="190">
        <v>44216</v>
      </c>
      <c r="C100" s="186" t="s">
        <v>341</v>
      </c>
      <c r="D100" s="186">
        <v>4</v>
      </c>
      <c r="E100" s="188">
        <v>0</v>
      </c>
      <c r="F100">
        <f t="shared" si="1"/>
        <v>4</v>
      </c>
    </row>
    <row r="101" spans="2:6">
      <c r="B101" s="190">
        <v>44216</v>
      </c>
      <c r="C101" s="186" t="s">
        <v>342</v>
      </c>
      <c r="D101" s="186">
        <v>2</v>
      </c>
      <c r="E101" s="188">
        <v>0</v>
      </c>
      <c r="F101">
        <f t="shared" si="1"/>
        <v>2</v>
      </c>
    </row>
    <row r="102" spans="2:6">
      <c r="B102" s="190">
        <v>44216</v>
      </c>
      <c r="C102" s="186" t="s">
        <v>195</v>
      </c>
      <c r="D102" s="186">
        <v>1</v>
      </c>
      <c r="E102" s="188">
        <v>1</v>
      </c>
      <c r="F102">
        <f t="shared" si="1"/>
        <v>2</v>
      </c>
    </row>
    <row r="103" spans="2:6">
      <c r="B103" s="190">
        <v>44216</v>
      </c>
      <c r="C103" s="186" t="s">
        <v>343</v>
      </c>
      <c r="D103" s="186">
        <v>3</v>
      </c>
      <c r="E103" s="188">
        <v>0</v>
      </c>
      <c r="F103">
        <f t="shared" si="1"/>
        <v>3</v>
      </c>
    </row>
    <row r="104" spans="2:6">
      <c r="B104" s="190">
        <v>44216</v>
      </c>
      <c r="C104" s="186" t="s">
        <v>196</v>
      </c>
      <c r="D104" s="186">
        <v>0</v>
      </c>
      <c r="E104" s="188">
        <v>1</v>
      </c>
      <c r="F104">
        <f t="shared" si="1"/>
        <v>1</v>
      </c>
    </row>
    <row r="105" spans="2:6">
      <c r="B105" s="190">
        <v>44216</v>
      </c>
      <c r="C105" s="186" t="s">
        <v>344</v>
      </c>
      <c r="D105" s="186">
        <v>2</v>
      </c>
      <c r="E105" s="188">
        <v>2</v>
      </c>
      <c r="F105">
        <f t="shared" si="1"/>
        <v>4</v>
      </c>
    </row>
    <row r="106" spans="2:6">
      <c r="B106" s="190">
        <v>44216</v>
      </c>
      <c r="C106" s="186" t="s">
        <v>345</v>
      </c>
      <c r="D106" s="186">
        <v>1</v>
      </c>
      <c r="E106" s="188">
        <v>0</v>
      </c>
      <c r="F106">
        <f t="shared" si="1"/>
        <v>1</v>
      </c>
    </row>
    <row r="107" spans="2:6">
      <c r="B107" s="190">
        <v>44216</v>
      </c>
      <c r="C107" s="186" t="s">
        <v>346</v>
      </c>
      <c r="D107" s="186">
        <v>0</v>
      </c>
      <c r="E107" s="188">
        <v>1</v>
      </c>
      <c r="F107">
        <f t="shared" si="1"/>
        <v>1</v>
      </c>
    </row>
    <row r="108" spans="2:6">
      <c r="B108" s="190">
        <v>44216</v>
      </c>
      <c r="C108" s="186" t="s">
        <v>197</v>
      </c>
      <c r="D108" s="186">
        <v>1</v>
      </c>
      <c r="E108" s="188">
        <v>2</v>
      </c>
      <c r="F108">
        <f t="shared" si="1"/>
        <v>3</v>
      </c>
    </row>
    <row r="109" spans="2:6">
      <c r="B109" s="190">
        <v>44216</v>
      </c>
      <c r="C109" s="186" t="s">
        <v>226</v>
      </c>
      <c r="D109" s="186">
        <v>1</v>
      </c>
      <c r="E109" s="188">
        <v>0</v>
      </c>
      <c r="F109">
        <f t="shared" si="1"/>
        <v>1</v>
      </c>
    </row>
    <row r="110" spans="2:6">
      <c r="B110" s="190">
        <v>44216</v>
      </c>
      <c r="C110" s="186" t="s">
        <v>263</v>
      </c>
      <c r="D110" s="186">
        <v>1</v>
      </c>
      <c r="E110" s="188">
        <v>0</v>
      </c>
      <c r="F110">
        <f t="shared" si="1"/>
        <v>1</v>
      </c>
    </row>
    <row r="111" spans="2:6">
      <c r="B111" s="190">
        <v>44216</v>
      </c>
      <c r="C111" s="186" t="s">
        <v>220</v>
      </c>
      <c r="D111" s="186">
        <v>3</v>
      </c>
      <c r="E111" s="188">
        <v>0</v>
      </c>
      <c r="F111">
        <f t="shared" si="1"/>
        <v>3</v>
      </c>
    </row>
    <row r="112" spans="2:6">
      <c r="B112" s="190">
        <v>44216</v>
      </c>
      <c r="C112" s="186" t="s">
        <v>198</v>
      </c>
      <c r="D112" s="186">
        <v>2</v>
      </c>
      <c r="E112" s="188">
        <v>1</v>
      </c>
      <c r="F112">
        <f t="shared" si="1"/>
        <v>3</v>
      </c>
    </row>
    <row r="113" spans="2:6">
      <c r="B113" s="190">
        <v>44216</v>
      </c>
      <c r="C113" s="186" t="s">
        <v>199</v>
      </c>
      <c r="D113" s="186">
        <v>1</v>
      </c>
      <c r="E113" s="188">
        <v>0</v>
      </c>
      <c r="F113">
        <f t="shared" si="1"/>
        <v>1</v>
      </c>
    </row>
    <row r="114" spans="2:6">
      <c r="B114" s="190">
        <v>44216</v>
      </c>
      <c r="C114" s="186" t="s">
        <v>200</v>
      </c>
      <c r="D114" s="186">
        <v>3</v>
      </c>
      <c r="E114" s="188">
        <v>1</v>
      </c>
      <c r="F114">
        <f t="shared" si="1"/>
        <v>4</v>
      </c>
    </row>
    <row r="115" spans="2:6">
      <c r="B115" s="190">
        <v>44216</v>
      </c>
      <c r="C115" s="186" t="s">
        <v>181</v>
      </c>
      <c r="D115" s="186">
        <v>1</v>
      </c>
      <c r="E115" s="188">
        <v>0</v>
      </c>
      <c r="F115">
        <f t="shared" si="1"/>
        <v>1</v>
      </c>
    </row>
    <row r="116" spans="2:6">
      <c r="B116" s="190">
        <v>44216</v>
      </c>
      <c r="C116" s="186" t="s">
        <v>182</v>
      </c>
      <c r="D116" s="186">
        <v>2</v>
      </c>
      <c r="E116" s="188">
        <v>0</v>
      </c>
      <c r="F116">
        <f t="shared" si="1"/>
        <v>2</v>
      </c>
    </row>
    <row r="117" spans="2:6">
      <c r="B117" s="190">
        <v>44216</v>
      </c>
      <c r="C117" s="186" t="s">
        <v>347</v>
      </c>
      <c r="D117" s="186">
        <v>1</v>
      </c>
      <c r="E117" s="188">
        <v>0</v>
      </c>
      <c r="F117">
        <f t="shared" si="1"/>
        <v>1</v>
      </c>
    </row>
    <row r="118" spans="2:6">
      <c r="B118" s="190">
        <v>44216</v>
      </c>
      <c r="C118" s="186" t="s">
        <v>210</v>
      </c>
      <c r="D118" s="186">
        <v>1</v>
      </c>
      <c r="E118" s="188">
        <v>0</v>
      </c>
      <c r="F118">
        <f t="shared" si="1"/>
        <v>1</v>
      </c>
    </row>
    <row r="119" spans="2:6">
      <c r="B119" s="190">
        <v>44216</v>
      </c>
      <c r="C119" s="186" t="s">
        <v>348</v>
      </c>
      <c r="D119" s="186">
        <v>2</v>
      </c>
      <c r="E119" s="188">
        <v>2</v>
      </c>
      <c r="F119">
        <f t="shared" si="1"/>
        <v>4</v>
      </c>
    </row>
    <row r="120" spans="2:6">
      <c r="B120" s="190">
        <v>44216</v>
      </c>
      <c r="C120" s="186" t="s">
        <v>221</v>
      </c>
      <c r="D120" s="186">
        <v>1</v>
      </c>
      <c r="E120" s="188">
        <v>4</v>
      </c>
      <c r="F120">
        <f t="shared" si="1"/>
        <v>5</v>
      </c>
    </row>
    <row r="121" spans="2:6">
      <c r="B121" s="190">
        <v>44216</v>
      </c>
      <c r="C121" s="186" t="s">
        <v>183</v>
      </c>
      <c r="D121" s="186">
        <v>3</v>
      </c>
      <c r="E121" s="188">
        <v>1</v>
      </c>
      <c r="F121">
        <f t="shared" si="1"/>
        <v>4</v>
      </c>
    </row>
    <row r="122" spans="2:6">
      <c r="B122" s="190">
        <v>44216</v>
      </c>
      <c r="C122" s="186" t="s">
        <v>184</v>
      </c>
      <c r="D122" s="186">
        <v>2</v>
      </c>
      <c r="E122" s="188">
        <v>2</v>
      </c>
      <c r="F122">
        <f t="shared" si="1"/>
        <v>4</v>
      </c>
    </row>
    <row r="123" spans="2:6">
      <c r="B123" s="190">
        <v>44216</v>
      </c>
      <c r="C123" s="186" t="s">
        <v>185</v>
      </c>
      <c r="D123" s="186">
        <v>1</v>
      </c>
      <c r="E123" s="188">
        <v>1</v>
      </c>
      <c r="F123">
        <f t="shared" si="1"/>
        <v>2</v>
      </c>
    </row>
    <row r="124" spans="2:6">
      <c r="B124" s="190">
        <v>44216</v>
      </c>
      <c r="C124" s="186" t="s">
        <v>227</v>
      </c>
      <c r="D124" s="186">
        <v>3</v>
      </c>
      <c r="E124" s="188">
        <v>0</v>
      </c>
      <c r="F124">
        <f t="shared" si="1"/>
        <v>3</v>
      </c>
    </row>
    <row r="125" spans="2:6">
      <c r="B125" s="190">
        <v>44216</v>
      </c>
      <c r="C125" s="186" t="s">
        <v>349</v>
      </c>
      <c r="D125" s="186">
        <v>1</v>
      </c>
      <c r="E125" s="188">
        <v>0</v>
      </c>
      <c r="F125">
        <f t="shared" si="1"/>
        <v>1</v>
      </c>
    </row>
    <row r="126" spans="2:6">
      <c r="B126" s="190">
        <v>44216</v>
      </c>
      <c r="C126" s="186" t="s">
        <v>207</v>
      </c>
      <c r="D126" s="186">
        <v>0</v>
      </c>
      <c r="E126" s="188">
        <v>1</v>
      </c>
      <c r="F126">
        <f t="shared" si="1"/>
        <v>1</v>
      </c>
    </row>
    <row r="127" spans="2:6">
      <c r="B127" s="190">
        <v>44216</v>
      </c>
      <c r="C127" s="186" t="s">
        <v>186</v>
      </c>
      <c r="D127" s="186">
        <v>1</v>
      </c>
      <c r="E127" s="188">
        <v>0</v>
      </c>
      <c r="F127">
        <f t="shared" si="1"/>
        <v>1</v>
      </c>
    </row>
    <row r="128" spans="2:6">
      <c r="B128" s="190">
        <v>44216</v>
      </c>
      <c r="C128" s="186" t="s">
        <v>187</v>
      </c>
      <c r="D128" s="186">
        <v>2</v>
      </c>
      <c r="E128" s="188">
        <v>2</v>
      </c>
      <c r="F128">
        <f t="shared" si="1"/>
        <v>4</v>
      </c>
    </row>
    <row r="129" spans="2:6">
      <c r="B129" s="190">
        <v>44216</v>
      </c>
      <c r="C129" s="186" t="s">
        <v>350</v>
      </c>
      <c r="D129" s="186">
        <v>1</v>
      </c>
      <c r="E129" s="188">
        <v>1</v>
      </c>
      <c r="F129">
        <f t="shared" si="1"/>
        <v>2</v>
      </c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20210120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2021-01-21T15:39:12Z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