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20730" windowHeight="11760"/>
  </bookViews>
  <sheets>
    <sheet name="20210110" sheetId="1" r:id="rId1"/>
    <sheet name="PARA OCULTAR POSITIVIDAD" sheetId="2" state="hidden" r:id="rId2"/>
  </sheets>
  <definedNames>
    <definedName name="_xlnm._FilterDatabase" localSheetId="0" hidden="1">'20210110'!#REF!</definedName>
    <definedName name="_xlnm.Print_Area" localSheetId="1">'PARA OCULTAR POSITIVIDAD'!$A$15:$E$56</definedName>
  </definedNames>
  <calcPr calcId="124519"/>
  <fileRecoveryPr repairLoad="1"/>
</workbook>
</file>

<file path=xl/calcChain.xml><?xml version="1.0" encoding="utf-8"?>
<calcChain xmlns="http://schemas.openxmlformats.org/spreadsheetml/2006/main">
  <c r="F72" i="2"/>
  <c r="F71"/>
  <c r="F70"/>
  <c r="F69"/>
  <c r="E23" l="1"/>
  <c r="H28" i="1"/>
  <c r="H65"/>
  <c r="H64"/>
  <c r="H63"/>
  <c r="B88"/>
  <c r="G56"/>
  <c r="H56" s="1"/>
  <c r="C28"/>
  <c r="H69"/>
  <c r="H70"/>
  <c r="H71"/>
  <c r="H72"/>
  <c r="H73"/>
  <c r="H74"/>
  <c r="H75"/>
  <c r="H76"/>
  <c r="H77"/>
  <c r="H78"/>
  <c r="H79"/>
  <c r="H80"/>
  <c r="H68"/>
  <c r="H67"/>
  <c r="H66"/>
  <c r="H61"/>
  <c r="H62"/>
  <c r="H60"/>
  <c r="H44"/>
  <c r="H45"/>
  <c r="H46"/>
  <c r="H47"/>
  <c r="H48"/>
  <c r="H49"/>
  <c r="H50"/>
  <c r="H51"/>
  <c r="H52"/>
  <c r="H53"/>
  <c r="H54"/>
  <c r="H55"/>
  <c r="H43"/>
  <c r="H33"/>
  <c r="H34"/>
  <c r="H35"/>
  <c r="H36"/>
  <c r="H32"/>
  <c r="H31"/>
  <c r="H30"/>
  <c r="H29"/>
  <c r="C87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H11" i="2" l="1"/>
  <c r="C28"/>
  <c r="E35"/>
  <c r="C11" l="1"/>
  <c r="C9"/>
  <c r="C8"/>
  <c r="C10"/>
  <c r="D12" i="1"/>
  <c r="E3" s="1"/>
  <c r="C12"/>
  <c r="B12"/>
  <c r="E4"/>
  <c r="E6"/>
  <c r="E8"/>
  <c r="E10"/>
  <c r="E11" l="1"/>
  <c r="E9"/>
  <c r="E7"/>
  <c r="E5"/>
  <c r="G81"/>
  <c r="C54" i="2"/>
  <c r="C12"/>
  <c r="C5" l="1"/>
  <c r="D5"/>
  <c r="M3" l="1"/>
  <c r="M2"/>
  <c r="G37" i="1" l="1"/>
  <c r="F12" i="2" l="1"/>
  <c r="B13" i="1"/>
  <c r="C19" l="1"/>
  <c r="B19"/>
  <c r="C19" i="2" l="1"/>
  <c r="C22" i="1"/>
  <c r="C17" i="2" l="1"/>
  <c r="C16"/>
  <c r="C15"/>
  <c r="C18"/>
  <c r="E4" l="1"/>
  <c r="E3"/>
  <c r="E5" l="1"/>
  <c r="D19" i="1" l="1"/>
  <c r="A19"/>
  <c r="C23"/>
  <c r="F3" l="1"/>
  <c r="E19" i="2"/>
  <c r="C13" i="1"/>
  <c r="E16" i="2" l="1"/>
  <c r="E17"/>
  <c r="F4" i="1"/>
  <c r="F5" s="1"/>
  <c r="F6" s="1"/>
  <c r="F7" s="1"/>
  <c r="F8" s="1"/>
  <c r="F9" s="1"/>
  <c r="F10" s="1"/>
  <c r="F11" s="1"/>
  <c r="E15" i="2"/>
  <c r="E18"/>
</calcChain>
</file>

<file path=xl/sharedStrings.xml><?xml version="1.0" encoding="utf-8"?>
<sst xmlns="http://schemas.openxmlformats.org/spreadsheetml/2006/main" count="263" uniqueCount="229">
  <si>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</si>
  <si>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</si>
  <si>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</si>
  <si>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</si>
  <si>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</si>
  <si>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</si>
  <si>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</si>
  <si>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</si>
  <si>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</si>
  <si>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</si>
  <si>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</si>
  <si>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</si>
  <si>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</si>
  <si>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</si>
  <si>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</si>
  <si>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</si>
  <si>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</si>
  <si>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</si>
  <si>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</si>
  <si>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</si>
  <si>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</si>
  <si>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Porcentaje</t>
  </si>
  <si>
    <t>ZBS con casos</t>
  </si>
  <si>
    <t>ZARAGOZA I</t>
  </si>
  <si>
    <t>ZARAGOZA III</t>
  </si>
  <si>
    <t>TOTAL</t>
  </si>
  <si>
    <t>nº casos</t>
  </si>
  <si>
    <t>%</t>
  </si>
  <si>
    <t>Valdespartera-Montecanal</t>
  </si>
  <si>
    <t>OTROS/NO IdeNTIFICADO</t>
  </si>
  <si>
    <t>Teruel Ensanche</t>
  </si>
  <si>
    <t>Casos en municipios con más de 10.000 habitantes</t>
  </si>
  <si>
    <t>Zaragoza</t>
  </si>
  <si>
    <t>Huesca</t>
  </si>
  <si>
    <t>Teruel</t>
  </si>
  <si>
    <t>MUNICIPIO</t>
  </si>
  <si>
    <t>CALATAYUD</t>
  </si>
  <si>
    <t>ZARAGOZA II</t>
  </si>
  <si>
    <t>COMARCA</t>
  </si>
  <si>
    <t>&gt;20</t>
  </si>
  <si>
    <t>5-9</t>
  </si>
  <si>
    <t>0-4</t>
  </si>
  <si>
    <t>10-14</t>
  </si>
  <si>
    <t>15-20</t>
  </si>
  <si>
    <t>Desconocido</t>
  </si>
  <si>
    <t>Número</t>
  </si>
  <si>
    <t>Pruebas +</t>
  </si>
  <si>
    <t>Positividad</t>
  </si>
  <si>
    <t>ALTAS EPIDEMIOLÓGICAS</t>
  </si>
  <si>
    <t>PCR CARGADAS</t>
  </si>
  <si>
    <t>TEST RÁPIDOS ANTÍGENOS REALIZADOS</t>
  </si>
  <si>
    <t>TODAS LAS PRUEBAS</t>
  </si>
  <si>
    <t>FALLECIDOS</t>
  </si>
  <si>
    <t>PCR</t>
  </si>
  <si>
    <t>No identificados</t>
  </si>
  <si>
    <t>Total</t>
  </si>
  <si>
    <t>dia actual</t>
  </si>
  <si>
    <t>diferencia</t>
  </si>
  <si>
    <t>Menos de 14 años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</si>
  <si>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</si>
  <si>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</si>
  <si>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</si>
  <si>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</si>
  <si>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</si>
  <si>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</si>
  <si>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</si>
  <si>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</si>
  <si>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</si>
  <si>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</si>
  <si>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</si>
  <si>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Ecuador</t>
  </si>
  <si>
    <t>%  sobre el total dia previo</t>
  </si>
  <si>
    <t>Mancomunidad Central De Zaragoza</t>
  </si>
  <si>
    <t>Comunidad De Teruel</t>
  </si>
  <si>
    <t>Hoya De Huesca / Plana De Uesca</t>
  </si>
  <si>
    <t>Torre Ramona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</si>
  <si>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</si>
  <si>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</si>
  <si>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</si>
  <si>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</si>
  <si>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</si>
  <si>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</si>
  <si>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</si>
  <si>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</si>
  <si>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>dia previo(pegar valores)</t>
  </si>
  <si>
    <t>Avenida Cataluña</t>
  </si>
  <si>
    <t xml:space="preserve">DE DATA COVID (MAPA ZONAS) SELECCIONANDO EL DIA </t>
  </si>
  <si>
    <t>SECTOR</t>
  </si>
  <si>
    <t>Altas epidemiológicas</t>
  </si>
  <si>
    <t>Fallecidos</t>
  </si>
  <si>
    <t>*en azul ZBS con =&gt;10 casos</t>
  </si>
  <si>
    <t>Alcañiz</t>
  </si>
  <si>
    <t>BARBASTRO</t>
  </si>
  <si>
    <t>Centro socio-sanitario</t>
  </si>
  <si>
    <t>Barbastro</t>
  </si>
  <si>
    <t>Almozara</t>
  </si>
  <si>
    <t>Comunidad De Calatayud</t>
  </si>
  <si>
    <t>DATO DE APPSANIDAD (correo pcr ag)</t>
  </si>
  <si>
    <t>Del kettle de TODOS LOS CASOS POR FECHA DE ULTIMO RESULTADO. TIPO PRUEBA. FilleZilla y ejecutar R</t>
  </si>
  <si>
    <t>Arrabal</t>
  </si>
  <si>
    <t>Más de 75 años</t>
  </si>
  <si>
    <t>Cinco Villas</t>
  </si>
  <si>
    <t>Jiloca</t>
  </si>
  <si>
    <t>Maria De Huerva</t>
  </si>
  <si>
    <t>Tauste</t>
  </si>
  <si>
    <t>Ejea De Los Caballeros</t>
  </si>
  <si>
    <t>Universitas</t>
  </si>
  <si>
    <t>Sagasta-Ruiseñores</t>
  </si>
  <si>
    <t>Actur Oeste</t>
  </si>
  <si>
    <t>Reboleria</t>
  </si>
  <si>
    <t>Santa Isabel</t>
  </si>
  <si>
    <t>ALCAÑIZ</t>
  </si>
  <si>
    <t>Bajo Aragón</t>
  </si>
  <si>
    <t>Rumania</t>
  </si>
  <si>
    <t>Fernando El Catolico</t>
  </si>
  <si>
    <t>Parque Goya</t>
  </si>
  <si>
    <t>Casablanca</t>
  </si>
  <si>
    <t>Hernan Cortes</t>
  </si>
  <si>
    <t>San Pablo</t>
  </si>
  <si>
    <t>Colombia</t>
  </si>
  <si>
    <t>Marruecos</t>
  </si>
  <si>
    <t>Las Fuentes Norte</t>
  </si>
  <si>
    <t>San Jose Centro</t>
  </si>
  <si>
    <t>Monreal Del Campo</t>
  </si>
  <si>
    <t>San Jose Norte</t>
  </si>
  <si>
    <t>Calamocha</t>
  </si>
  <si>
    <t>Teruel Centro</t>
  </si>
  <si>
    <t>Utebo</t>
  </si>
  <si>
    <t>Romareda - Seminario</t>
  </si>
  <si>
    <t>Huesca Capital Nº 1 (Perpetuo Socorro)</t>
  </si>
  <si>
    <t>Huesca Capital Nº 2 (Santo Grial)</t>
  </si>
  <si>
    <t>Utrillas</t>
  </si>
  <si>
    <t>Delicias Norte</t>
  </si>
  <si>
    <t>Delicias Sur</t>
  </si>
  <si>
    <t>San Jose Sur</t>
  </si>
  <si>
    <t>Cuencas Mineras</t>
  </si>
  <si>
    <t>Ribera Alta Del Ebro</t>
  </si>
  <si>
    <t>Oliver</t>
  </si>
  <si>
    <t>Miralbueno-Garrapinillos</t>
  </si>
  <si>
    <t>Actur Sur</t>
  </si>
  <si>
    <t>% ZBS con 10 o mas casos</t>
  </si>
  <si>
    <t>Bajo Aragón-Caspe / Baix Aragó-Casp</t>
  </si>
  <si>
    <t>Nicaragua</t>
  </si>
  <si>
    <t>Cuba</t>
  </si>
  <si>
    <t>Fraga</t>
  </si>
  <si>
    <t>Actur Norte</t>
  </si>
  <si>
    <t>Fuentes De Ebro</t>
  </si>
  <si>
    <t>Independencia</t>
  </si>
  <si>
    <t>Andorra</t>
  </si>
  <si>
    <t>Binefar</t>
  </si>
  <si>
    <t xml:space="preserve">Ejea De Los Caballeros </t>
  </si>
  <si>
    <t>Bajo Cinca / Baix Cinca</t>
  </si>
  <si>
    <t>Gúdar-Javalambre</t>
  </si>
  <si>
    <t>La Litera / La Llitera</t>
  </si>
  <si>
    <t>Andorra-Sierra De Arcos</t>
  </si>
  <si>
    <t>Ribera Baja Del Ebro</t>
  </si>
  <si>
    <t>Bajo Martín</t>
  </si>
  <si>
    <t>Campo De Daroca</t>
  </si>
  <si>
    <t>Valdejalón</t>
  </si>
  <si>
    <t>Brasil</t>
  </si>
  <si>
    <t>República Dominicana</t>
  </si>
  <si>
    <t>Calatayud Urbana</t>
  </si>
  <si>
    <t>Caspe</t>
  </si>
  <si>
    <t>Campo De Cariñena</t>
  </si>
  <si>
    <t>Campo De Belchite</t>
  </si>
  <si>
    <t>Madre Vedruna-Miraflores</t>
  </si>
  <si>
    <t>Torrero La Paz</t>
  </si>
  <si>
    <t>Cariñena</t>
  </si>
  <si>
    <t>La Almunia De Doña Godina</t>
  </si>
  <si>
    <t>Argelia</t>
  </si>
  <si>
    <t>Senegal</t>
  </si>
  <si>
    <t>Venecia</t>
  </si>
  <si>
    <t>Casetas</t>
  </si>
  <si>
    <t xml:space="preserve">Zaragoza </t>
  </si>
  <si>
    <t xml:space="preserve">Teruel </t>
  </si>
  <si>
    <t xml:space="preserve">Cuarte De Huerva </t>
  </si>
  <si>
    <t xml:space="preserve">Fraga </t>
  </si>
  <si>
    <t xml:space="preserve">Jaca </t>
  </si>
  <si>
    <t xml:space="preserve">Monzón </t>
  </si>
  <si>
    <t xml:space="preserve">Tarazona </t>
  </si>
  <si>
    <t xml:space="preserve">Alcañiz </t>
  </si>
  <si>
    <t>Casos: 284</t>
  </si>
  <si>
    <t>Distribución por edad y sexo: en 22 casos confirmados no ha sido posible identificar la edad o el sexo</t>
  </si>
  <si>
    <t>Distribución por síntomas: en 3 casos confirmados no ha sido posible identificar la existencia o no de sintomatología</t>
  </si>
  <si>
    <t>Distribución por provincias: en 5 casos no  ha sido posible identificar la provincia de procedencia</t>
  </si>
  <si>
    <t>0.35</t>
  </si>
  <si>
    <t>27.46</t>
  </si>
  <si>
    <t>4.23</t>
  </si>
  <si>
    <t>7.75</t>
  </si>
  <si>
    <t>60.21</t>
  </si>
  <si>
    <t>83.80</t>
  </si>
  <si>
    <t>2.11</t>
  </si>
  <si>
    <t>1.41</t>
  </si>
  <si>
    <t>Venezuela</t>
  </si>
  <si>
    <t>1.06</t>
  </si>
  <si>
    <t>Chile</t>
  </si>
  <si>
    <t>0.70</t>
  </si>
  <si>
    <t>Argentina</t>
  </si>
  <si>
    <t>Canadá</t>
  </si>
  <si>
    <t>Estados Unidos</t>
  </si>
  <si>
    <t>Francia</t>
  </si>
  <si>
    <t>Honduras</t>
  </si>
  <si>
    <t>Reino Unido</t>
  </si>
  <si>
    <t>3.17</t>
  </si>
  <si>
    <t>Distribución por Sector Sanitario: en 11 casos confirmados no ha sido posible identificar el sector sanitario.</t>
  </si>
  <si>
    <t>Distribución por Comarcas: en 12 casos confirmados no ha sido posible identificar la comarca.</t>
  </si>
  <si>
    <t>Mora De Rubielos</t>
  </si>
  <si>
    <t>Alhama De Aragon</t>
  </si>
  <si>
    <t>Hijar</t>
  </si>
  <si>
    <t>Ariza</t>
  </si>
  <si>
    <t>Calatayud Rural</t>
  </si>
  <si>
    <t>Muniesa</t>
  </si>
  <si>
    <t>Villamayor</t>
  </si>
  <si>
    <t xml:space="preserve">Calatayud </t>
  </si>
  <si>
    <t xml:space="preserve">Huesca </t>
  </si>
  <si>
    <t xml:space="preserve">Utebo </t>
  </si>
  <si>
    <t xml:space="preserve">   LETALIDAD</t>
  </si>
  <si>
    <t xml:space="preserve">        MORTALIDAD/10.000</t>
  </si>
  <si>
    <t>Total casos confirmados en Aragón</t>
  </si>
  <si>
    <t>ZONA BÁSICA DE SALUD</t>
  </si>
  <si>
    <t>CONFIRMADOS</t>
  </si>
  <si>
    <t>SOSPECHOSOS</t>
  </si>
  <si>
    <t>ALMOZARA</t>
  </si>
  <si>
    <t>BOMBARDA</t>
  </si>
  <si>
    <t>LAS FUENTES NORTE</t>
  </si>
  <si>
    <t>TERUEL CENTRO</t>
  </si>
  <si>
    <t>FECHA</t>
  </si>
  <si>
    <t>CASOS URGENCIAS</t>
  </si>
  <si>
    <t>Distribución por Zona Básica de Salud (ZBS): en 11 casos confirmado no ha sido posible identificar la ZBS.</t>
  </si>
</sst>
</file>

<file path=xl/styles.xml><?xml version="1.0" encoding="utf-8"?>
<styleSheet xmlns="http://schemas.openxmlformats.org/spreadsheetml/2006/main">
  <numFmts count="1">
    <numFmt numFmtId="164" formatCode="0.0%"/>
  </numFmts>
  <fonts count="28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001F5F"/>
      </left>
      <right style="medium">
        <color rgb="FF001F5F"/>
      </right>
      <top style="thick">
        <color rgb="FF000000"/>
      </top>
      <bottom style="medium">
        <color rgb="FF001F5F"/>
      </bottom>
      <diagonal/>
    </border>
    <border>
      <left/>
      <right style="thick">
        <color rgb="FF001F5F"/>
      </right>
      <top style="thick">
        <color rgb="FF000000"/>
      </top>
      <bottom style="medium">
        <color rgb="FF001F5F"/>
      </bottom>
      <diagonal/>
    </border>
    <border>
      <left style="thick">
        <color rgb="FF001F5F"/>
      </left>
      <right style="medium">
        <color rgb="FF001F5F"/>
      </right>
      <top/>
      <bottom style="medium">
        <color rgb="FF001F5F"/>
      </bottom>
      <diagonal/>
    </border>
    <border>
      <left/>
      <right style="thick">
        <color rgb="FF001F5F"/>
      </right>
      <top/>
      <bottom style="medium">
        <color rgb="FF001F5F"/>
      </bottom>
      <diagonal/>
    </border>
    <border>
      <left style="thick">
        <color rgb="FF001F5F"/>
      </left>
      <right style="medium">
        <color rgb="FF001F5F"/>
      </right>
      <top/>
      <bottom style="thick">
        <color rgb="FF001F5F"/>
      </bottom>
      <diagonal/>
    </border>
    <border>
      <left/>
      <right style="thick">
        <color rgb="FF001F5F"/>
      </right>
      <top/>
      <bottom style="thick">
        <color rgb="FF001F5F"/>
      </bottom>
      <diagonal/>
    </border>
    <border>
      <left/>
      <right style="thick">
        <color rgb="FF001F5F"/>
      </right>
      <top/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3" fillId="18" borderId="0" applyNumberFormat="0" applyBorder="0" applyAlignment="0" applyProtection="0"/>
    <xf numFmtId="0" fontId="2" fillId="19" borderId="16" applyNumberFormat="0" applyFont="0" applyAlignment="0" applyProtection="0"/>
  </cellStyleXfs>
  <cellXfs count="222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5" borderId="3" xfId="0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3" fontId="0" fillId="0" borderId="0" xfId="0" applyNumberFormat="1"/>
    <xf numFmtId="0" fontId="10" fillId="13" borderId="11" xfId="0" applyFont="1" applyFill="1" applyBorder="1" applyAlignment="1">
      <alignment horizontal="left"/>
    </xf>
    <xf numFmtId="0" fontId="11" fillId="0" borderId="0" xfId="0" applyFont="1"/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14" fontId="14" fillId="20" borderId="9" xfId="0" applyNumberFormat="1" applyFont="1" applyFill="1" applyBorder="1" applyAlignment="1">
      <alignment horizontal="center"/>
    </xf>
    <xf numFmtId="0" fontId="14" fillId="20" borderId="17" xfId="0" applyFont="1" applyFill="1" applyBorder="1" applyAlignment="1">
      <alignment horizontal="center"/>
    </xf>
    <xf numFmtId="0" fontId="14" fillId="20" borderId="2" xfId="0" applyFont="1" applyFill="1" applyBorder="1" applyAlignment="1">
      <alignment horizontal="center"/>
    </xf>
    <xf numFmtId="0" fontId="15" fillId="6" borderId="18" xfId="0" applyFont="1" applyFill="1" applyBorder="1" applyAlignment="1">
      <alignment horizontal="left"/>
    </xf>
    <xf numFmtId="0" fontId="15" fillId="6" borderId="6" xfId="0" applyFont="1" applyFill="1" applyBorder="1" applyAlignment="1">
      <alignment horizontal="center"/>
    </xf>
    <xf numFmtId="164" fontId="15" fillId="6" borderId="19" xfId="1" applyNumberFormat="1" applyFont="1" applyFill="1" applyBorder="1" applyAlignment="1">
      <alignment horizontal="center"/>
    </xf>
    <xf numFmtId="0" fontId="14" fillId="14" borderId="20" xfId="0" applyFont="1" applyFill="1" applyBorder="1"/>
    <xf numFmtId="0" fontId="14" fillId="14" borderId="5" xfId="0" applyFont="1" applyFill="1" applyBorder="1" applyAlignment="1">
      <alignment horizontal="center"/>
    </xf>
    <xf numFmtId="10" fontId="14" fillId="14" borderId="21" xfId="0" applyNumberFormat="1" applyFont="1" applyFill="1" applyBorder="1" applyAlignment="1">
      <alignment horizontal="center"/>
    </xf>
    <xf numFmtId="0" fontId="0" fillId="0" borderId="0" xfId="0" applyBorder="1"/>
    <xf numFmtId="0" fontId="14" fillId="15" borderId="22" xfId="0" applyFont="1" applyFill="1" applyBorder="1"/>
    <xf numFmtId="0" fontId="14" fillId="15" borderId="13" xfId="0" applyFont="1" applyFill="1" applyBorder="1" applyAlignment="1">
      <alignment horizontal="center"/>
    </xf>
    <xf numFmtId="10" fontId="14" fillId="15" borderId="23" xfId="0" applyNumberFormat="1" applyFont="1" applyFill="1" applyBorder="1" applyAlignment="1">
      <alignment horizontal="center"/>
    </xf>
    <xf numFmtId="9" fontId="0" fillId="14" borderId="0" xfId="1" applyFont="1" applyFill="1"/>
    <xf numFmtId="9" fontId="0" fillId="0" borderId="0" xfId="0" applyNumberFormat="1"/>
    <xf numFmtId="0" fontId="17" fillId="0" borderId="0" xfId="0" applyFont="1" applyAlignment="1">
      <alignment vertical="center"/>
    </xf>
    <xf numFmtId="0" fontId="12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right" vertical="center" wrapText="1"/>
    </xf>
    <xf numFmtId="0" fontId="0" fillId="14" borderId="0" xfId="0" applyFill="1"/>
    <xf numFmtId="0" fontId="16" fillId="21" borderId="15" xfId="0" applyFont="1" applyFill="1" applyBorder="1" applyAlignment="1">
      <alignment horizontal="justify" vertical="center" wrapText="1"/>
    </xf>
    <xf numFmtId="0" fontId="16" fillId="6" borderId="11" xfId="0" applyFont="1" applyFill="1" applyBorder="1" applyAlignment="1">
      <alignment horizontal="justify" vertical="center" wrapText="1"/>
    </xf>
    <xf numFmtId="0" fontId="16" fillId="21" borderId="11" xfId="0" applyFont="1" applyFill="1" applyBorder="1" applyAlignment="1">
      <alignment horizontal="justify" vertical="center" wrapText="1"/>
    </xf>
    <xf numFmtId="0" fontId="16" fillId="21" borderId="12" xfId="0" applyFont="1" applyFill="1" applyBorder="1" applyAlignment="1">
      <alignment horizontal="justify" vertical="center" wrapText="1"/>
    </xf>
    <xf numFmtId="0" fontId="1" fillId="22" borderId="8" xfId="0" applyFont="1" applyFill="1" applyBorder="1" applyAlignment="1">
      <alignment horizontal="center" vertical="center"/>
    </xf>
    <xf numFmtId="0" fontId="0" fillId="19" borderId="16" xfId="3" applyFont="1"/>
    <xf numFmtId="0" fontId="13" fillId="18" borderId="0" xfId="2"/>
    <xf numFmtId="0" fontId="18" fillId="23" borderId="0" xfId="0" applyFont="1" applyFill="1"/>
    <xf numFmtId="0" fontId="19" fillId="23" borderId="0" xfId="0" applyFont="1" applyFill="1" applyBorder="1" applyAlignment="1">
      <alignment horizontal="left" vertical="center"/>
    </xf>
    <xf numFmtId="0" fontId="20" fillId="24" borderId="25" xfId="0" applyFont="1" applyFill="1" applyBorder="1" applyAlignment="1">
      <alignment vertical="center" wrapText="1"/>
    </xf>
    <xf numFmtId="0" fontId="20" fillId="24" borderId="26" xfId="0" applyFont="1" applyFill="1" applyBorder="1" applyAlignment="1">
      <alignment horizontal="center" vertical="center" wrapText="1"/>
    </xf>
    <xf numFmtId="0" fontId="20" fillId="25" borderId="27" xfId="0" applyFont="1" applyFill="1" applyBorder="1" applyAlignment="1">
      <alignment vertical="center" wrapText="1"/>
    </xf>
    <xf numFmtId="0" fontId="20" fillId="25" borderId="28" xfId="0" applyFont="1" applyFill="1" applyBorder="1" applyAlignment="1">
      <alignment horizontal="center" vertical="center" wrapText="1"/>
    </xf>
    <xf numFmtId="0" fontId="20" fillId="24" borderId="27" xfId="0" applyFont="1" applyFill="1" applyBorder="1" applyAlignment="1">
      <alignment vertical="center" wrapText="1"/>
    </xf>
    <xf numFmtId="0" fontId="20" fillId="24" borderId="28" xfId="0" applyFont="1" applyFill="1" applyBorder="1" applyAlignment="1">
      <alignment horizontal="center" vertical="center" wrapText="1"/>
    </xf>
    <xf numFmtId="0" fontId="21" fillId="24" borderId="29" xfId="0" applyFont="1" applyFill="1" applyBorder="1" applyAlignment="1">
      <alignment vertical="center" wrapText="1"/>
    </xf>
    <xf numFmtId="0" fontId="21" fillId="24" borderId="30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right" vertical="center"/>
    </xf>
    <xf numFmtId="0" fontId="22" fillId="26" borderId="25" xfId="0" applyFont="1" applyFill="1" applyBorder="1" applyAlignment="1">
      <alignment horizontal="left" vertical="center" wrapText="1"/>
    </xf>
    <xf numFmtId="0" fontId="14" fillId="26" borderId="26" xfId="0" applyFont="1" applyFill="1" applyBorder="1" applyAlignment="1">
      <alignment horizontal="right" vertical="center" wrapText="1"/>
    </xf>
    <xf numFmtId="0" fontId="22" fillId="27" borderId="29" xfId="0" applyFont="1" applyFill="1" applyBorder="1" applyAlignment="1">
      <alignment horizontal="left" vertical="center" wrapText="1"/>
    </xf>
    <xf numFmtId="0" fontId="14" fillId="27" borderId="31" xfId="0" applyFont="1" applyFill="1" applyBorder="1" applyAlignment="1">
      <alignment horizontal="right" vertical="center" wrapText="1"/>
    </xf>
    <xf numFmtId="0" fontId="9" fillId="11" borderId="5" xfId="0" applyFont="1" applyFill="1" applyBorder="1"/>
    <xf numFmtId="0" fontId="8" fillId="6" borderId="5" xfId="0" applyFont="1" applyFill="1" applyBorder="1"/>
    <xf numFmtId="0" fontId="9" fillId="14" borderId="5" xfId="0" applyFont="1" applyFill="1" applyBorder="1"/>
    <xf numFmtId="0" fontId="9" fillId="15" borderId="5" xfId="0" applyFont="1" applyFill="1" applyBorder="1"/>
    <xf numFmtId="0" fontId="9" fillId="16" borderId="5" xfId="0" applyFont="1" applyFill="1" applyBorder="1"/>
    <xf numFmtId="0" fontId="13" fillId="18" borderId="0" xfId="2" applyAlignment="1">
      <alignment horizontal="center" vertical="center" wrapText="1"/>
    </xf>
    <xf numFmtId="0" fontId="1" fillId="10" borderId="24" xfId="0" applyFont="1" applyFill="1" applyBorder="1" applyAlignment="1">
      <alignment horizontal="center" vertical="center"/>
    </xf>
    <xf numFmtId="14" fontId="0" fillId="0" borderId="0" xfId="0" applyNumberFormat="1"/>
    <xf numFmtId="4" fontId="23" fillId="0" borderId="0" xfId="0" applyNumberFormat="1" applyFont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" fillId="1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9" fontId="0" fillId="17" borderId="1" xfId="1" applyFont="1" applyFill="1" applyBorder="1"/>
    <xf numFmtId="10" fontId="0" fillId="0" borderId="0" xfId="0" applyNumberFormat="1" applyFill="1"/>
    <xf numFmtId="10" fontId="0" fillId="14" borderId="0" xfId="0" applyNumberFormat="1" applyFill="1"/>
    <xf numFmtId="0" fontId="12" fillId="28" borderId="0" xfId="0" applyFont="1" applyFill="1" applyAlignment="1">
      <alignment vertical="center" wrapText="1"/>
    </xf>
    <xf numFmtId="164" fontId="2" fillId="10" borderId="1" xfId="1" applyNumberFormat="1" applyFont="1" applyFill="1" applyBorder="1"/>
    <xf numFmtId="0" fontId="24" fillId="29" borderId="0" xfId="0" applyFont="1" applyFill="1"/>
    <xf numFmtId="2" fontId="0" fillId="14" borderId="0" xfId="0" applyNumberFormat="1" applyFill="1"/>
    <xf numFmtId="0" fontId="0" fillId="0" borderId="0" xfId="0" applyFill="1" applyBorder="1" applyAlignment="1">
      <alignment vertical="center"/>
    </xf>
    <xf numFmtId="0" fontId="17" fillId="28" borderId="0" xfId="0" applyFont="1" applyFill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3" fontId="1" fillId="28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6" fillId="21" borderId="15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3" fontId="16" fillId="21" borderId="14" xfId="0" applyNumberFormat="1" applyFont="1" applyFill="1" applyBorder="1" applyAlignment="1">
      <alignment horizontal="center" vertical="center" wrapText="1"/>
    </xf>
    <xf numFmtId="10" fontId="9" fillId="30" borderId="35" xfId="0" applyNumberFormat="1" applyFont="1" applyFill="1" applyBorder="1" applyAlignment="1">
      <alignment horizontal="right"/>
    </xf>
    <xf numFmtId="10" fontId="9" fillId="31" borderId="35" xfId="0" applyNumberFormat="1" applyFont="1" applyFill="1" applyBorder="1" applyAlignment="1">
      <alignment horizontal="right"/>
    </xf>
    <xf numFmtId="10" fontId="9" fillId="34" borderId="35" xfId="0" applyNumberFormat="1" applyFont="1" applyFill="1" applyBorder="1" applyAlignment="1">
      <alignment horizontal="right"/>
    </xf>
    <xf numFmtId="0" fontId="8" fillId="0" borderId="11" xfId="0" applyFont="1" applyFill="1" applyBorder="1" applyAlignment="1">
      <alignment vertical="center"/>
    </xf>
    <xf numFmtId="0" fontId="0" fillId="9" borderId="10" xfId="0" applyFill="1" applyBorder="1" applyAlignment="1">
      <alignment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center"/>
    </xf>
    <xf numFmtId="0" fontId="1" fillId="36" borderId="37" xfId="0" applyFont="1" applyFill="1" applyBorder="1" applyAlignment="1">
      <alignment horizontal="center" vertical="center"/>
    </xf>
    <xf numFmtId="0" fontId="9" fillId="30" borderId="11" xfId="0" applyFont="1" applyFill="1" applyBorder="1" applyAlignment="1"/>
    <xf numFmtId="0" fontId="9" fillId="30" borderId="5" xfId="0" applyFont="1" applyFill="1" applyBorder="1" applyAlignment="1"/>
    <xf numFmtId="0" fontId="9" fillId="31" borderId="11" xfId="0" applyFont="1" applyFill="1" applyBorder="1" applyAlignment="1"/>
    <xf numFmtId="0" fontId="9" fillId="31" borderId="5" xfId="0" applyFont="1" applyFill="1" applyBorder="1" applyAlignment="1"/>
    <xf numFmtId="0" fontId="9" fillId="34" borderId="11" xfId="0" applyFont="1" applyFill="1" applyBorder="1" applyAlignment="1"/>
    <xf numFmtId="0" fontId="9" fillId="34" borderId="5" xfId="0" applyFont="1" applyFill="1" applyBorder="1" applyAlignment="1"/>
    <xf numFmtId="0" fontId="10" fillId="12" borderId="11" xfId="0" applyFont="1" applyFill="1" applyBorder="1" applyAlignment="1">
      <alignment horizontal="left" wrapText="1"/>
    </xf>
    <xf numFmtId="0" fontId="10" fillId="12" borderId="5" xfId="0" applyFont="1" applyFill="1" applyBorder="1" applyAlignment="1">
      <alignment horizontal="right" wrapText="1"/>
    </xf>
    <xf numFmtId="10" fontId="10" fillId="12" borderId="35" xfId="0" applyNumberFormat="1" applyFont="1" applyFill="1" applyBorder="1" applyAlignment="1">
      <alignment horizontal="right" wrapText="1"/>
    </xf>
    <xf numFmtId="0" fontId="10" fillId="13" borderId="11" xfId="0" applyFont="1" applyFill="1" applyBorder="1" applyAlignment="1">
      <alignment horizontal="left" wrapText="1"/>
    </xf>
    <xf numFmtId="0" fontId="10" fillId="13" borderId="5" xfId="0" applyFont="1" applyFill="1" applyBorder="1" applyAlignment="1">
      <alignment horizontal="right" wrapText="1"/>
    </xf>
    <xf numFmtId="10" fontId="10" fillId="13" borderId="35" xfId="0" applyNumberFormat="1" applyFont="1" applyFill="1" applyBorder="1" applyAlignment="1">
      <alignment horizontal="right" wrapText="1"/>
    </xf>
    <xf numFmtId="0" fontId="10" fillId="9" borderId="11" xfId="0" applyFont="1" applyFill="1" applyBorder="1" applyAlignment="1">
      <alignment horizontal="left" wrapText="1"/>
    </xf>
    <xf numFmtId="0" fontId="10" fillId="9" borderId="5" xfId="0" applyFont="1" applyFill="1" applyBorder="1" applyAlignment="1">
      <alignment horizontal="right" wrapText="1"/>
    </xf>
    <xf numFmtId="10" fontId="10" fillId="9" borderId="35" xfId="0" applyNumberFormat="1" applyFont="1" applyFill="1" applyBorder="1" applyAlignment="1">
      <alignment horizontal="right" wrapText="1"/>
    </xf>
    <xf numFmtId="0" fontId="8" fillId="9" borderId="19" xfId="0" applyFont="1" applyFill="1" applyBorder="1" applyAlignment="1"/>
    <xf numFmtId="0" fontId="8" fillId="9" borderId="33" xfId="0" applyFont="1" applyFill="1" applyBorder="1" applyAlignment="1"/>
    <xf numFmtId="0" fontId="0" fillId="9" borderId="15" xfId="0" applyFont="1" applyFill="1" applyBorder="1" applyAlignment="1">
      <alignment vertical="center"/>
    </xf>
    <xf numFmtId="0" fontId="0" fillId="9" borderId="34" xfId="0" applyFont="1" applyFill="1" applyBorder="1" applyAlignment="1">
      <alignment vertical="center"/>
    </xf>
    <xf numFmtId="10" fontId="0" fillId="9" borderId="5" xfId="0" applyNumberFormat="1" applyFont="1" applyFill="1" applyBorder="1" applyAlignment="1">
      <alignment horizontal="right" vertical="center"/>
    </xf>
    <xf numFmtId="0" fontId="0" fillId="9" borderId="11" xfId="0" applyFont="1" applyFill="1" applyBorder="1" applyAlignment="1">
      <alignment vertical="center"/>
    </xf>
    <xf numFmtId="0" fontId="0" fillId="9" borderId="5" xfId="0" applyFont="1" applyFill="1" applyBorder="1" applyAlignment="1">
      <alignment vertical="center"/>
    </xf>
    <xf numFmtId="0" fontId="0" fillId="9" borderId="35" xfId="0" applyFont="1" applyFill="1" applyBorder="1" applyAlignment="1">
      <alignment vertical="center"/>
    </xf>
    <xf numFmtId="0" fontId="0" fillId="10" borderId="11" xfId="0" applyFont="1" applyFill="1" applyBorder="1" applyAlignment="1">
      <alignment vertical="center"/>
    </xf>
    <xf numFmtId="0" fontId="0" fillId="10" borderId="5" xfId="0" applyFont="1" applyFill="1" applyBorder="1" applyAlignment="1">
      <alignment vertical="center"/>
    </xf>
    <xf numFmtId="10" fontId="0" fillId="0" borderId="5" xfId="0" applyNumberFormat="1" applyFont="1" applyFill="1" applyBorder="1" applyAlignment="1">
      <alignment horizontal="right" vertical="center"/>
    </xf>
    <xf numFmtId="0" fontId="0" fillId="10" borderId="35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35" borderId="11" xfId="0" applyFont="1" applyFill="1" applyBorder="1" applyAlignment="1"/>
    <xf numFmtId="0" fontId="7" fillId="35" borderId="5" xfId="0" applyFont="1" applyFill="1" applyBorder="1" applyAlignment="1"/>
    <xf numFmtId="10" fontId="7" fillId="6" borderId="35" xfId="0" applyNumberFormat="1" applyFont="1" applyFill="1" applyBorder="1" applyAlignment="1">
      <alignment horizontal="right"/>
    </xf>
    <xf numFmtId="0" fontId="7" fillId="17" borderId="11" xfId="0" applyFont="1" applyFill="1" applyBorder="1" applyAlignment="1"/>
    <xf numFmtId="0" fontId="7" fillId="17" borderId="5" xfId="0" applyFont="1" applyFill="1" applyBorder="1" applyAlignment="1"/>
    <xf numFmtId="0" fontId="1" fillId="5" borderId="32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27" fillId="37" borderId="43" xfId="0" applyFont="1" applyFill="1" applyBorder="1" applyAlignment="1">
      <alignment horizontal="left" vertical="justify" wrapText="1"/>
    </xf>
    <xf numFmtId="3" fontId="9" fillId="37" borderId="44" xfId="0" applyNumberFormat="1" applyFont="1" applyFill="1" applyBorder="1" applyAlignment="1">
      <alignment wrapText="1"/>
    </xf>
    <xf numFmtId="0" fontId="1" fillId="36" borderId="4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vertical="center"/>
    </xf>
    <xf numFmtId="0" fontId="7" fillId="35" borderId="5" xfId="0" applyFont="1" applyFill="1" applyBorder="1" applyAlignment="1">
      <alignment vertical="center"/>
    </xf>
    <xf numFmtId="0" fontId="7" fillId="17" borderId="5" xfId="0" applyFont="1" applyFill="1" applyBorder="1" applyAlignment="1">
      <alignment vertical="center"/>
    </xf>
    <xf numFmtId="0" fontId="3" fillId="32" borderId="5" xfId="0" applyFont="1" applyFill="1" applyBorder="1" applyAlignment="1">
      <alignment vertical="center"/>
    </xf>
    <xf numFmtId="0" fontId="3" fillId="33" borderId="5" xfId="0" applyFont="1" applyFill="1" applyBorder="1" applyAlignment="1">
      <alignment vertical="center"/>
    </xf>
    <xf numFmtId="0" fontId="3" fillId="30" borderId="5" xfId="0" applyFont="1" applyFill="1" applyBorder="1" applyAlignment="1">
      <alignment vertical="center"/>
    </xf>
    <xf numFmtId="0" fontId="3" fillId="31" borderId="5" xfId="0" applyFont="1" applyFill="1" applyBorder="1" applyAlignment="1">
      <alignment vertical="center"/>
    </xf>
    <xf numFmtId="0" fontId="3" fillId="34" borderId="5" xfId="0" applyFont="1" applyFill="1" applyBorder="1" applyAlignment="1">
      <alignment vertical="center"/>
    </xf>
    <xf numFmtId="0" fontId="3" fillId="36" borderId="5" xfId="0" applyFont="1" applyFill="1" applyBorder="1" applyAlignment="1">
      <alignment vertical="center"/>
    </xf>
    <xf numFmtId="0" fontId="7" fillId="6" borderId="11" xfId="0" applyFont="1" applyFill="1" applyBorder="1" applyAlignment="1">
      <alignment vertical="center"/>
    </xf>
    <xf numFmtId="0" fontId="7" fillId="35" borderId="11" xfId="0" applyFont="1" applyFill="1" applyBorder="1" applyAlignment="1">
      <alignment vertical="center"/>
    </xf>
    <xf numFmtId="0" fontId="7" fillId="17" borderId="11" xfId="0" applyFont="1" applyFill="1" applyBorder="1" applyAlignment="1">
      <alignment vertical="center"/>
    </xf>
    <xf numFmtId="0" fontId="3" fillId="36" borderId="11" xfId="0" applyFont="1" applyFill="1" applyBorder="1" applyAlignment="1">
      <alignment vertical="center"/>
    </xf>
    <xf numFmtId="0" fontId="9" fillId="33" borderId="11" xfId="0" applyFont="1" applyFill="1" applyBorder="1" applyAlignment="1">
      <alignment vertical="center"/>
    </xf>
    <xf numFmtId="0" fontId="9" fillId="30" borderId="11" xfId="0" applyFont="1" applyFill="1" applyBorder="1" applyAlignment="1">
      <alignment vertical="center"/>
    </xf>
    <xf numFmtId="0" fontId="9" fillId="31" borderId="11" xfId="0" applyFont="1" applyFill="1" applyBorder="1" applyAlignment="1">
      <alignment vertical="center"/>
    </xf>
    <xf numFmtId="0" fontId="9" fillId="34" borderId="11" xfId="0" applyFont="1" applyFill="1" applyBorder="1" applyAlignment="1">
      <alignment vertical="center"/>
    </xf>
    <xf numFmtId="0" fontId="9" fillId="32" borderId="11" xfId="0" applyFont="1" applyFill="1" applyBorder="1" applyAlignment="1">
      <alignment vertical="center"/>
    </xf>
    <xf numFmtId="10" fontId="7" fillId="6" borderId="35" xfId="0" applyNumberFormat="1" applyFont="1" applyFill="1" applyBorder="1" applyAlignment="1">
      <alignment vertical="center"/>
    </xf>
    <xf numFmtId="10" fontId="7" fillId="35" borderId="35" xfId="0" applyNumberFormat="1" applyFont="1" applyFill="1" applyBorder="1" applyAlignment="1">
      <alignment vertical="center"/>
    </xf>
    <xf numFmtId="10" fontId="7" fillId="17" borderId="35" xfId="0" applyNumberFormat="1" applyFont="1" applyFill="1" applyBorder="1" applyAlignment="1">
      <alignment vertical="center"/>
    </xf>
    <xf numFmtId="10" fontId="9" fillId="32" borderId="35" xfId="0" applyNumberFormat="1" applyFont="1" applyFill="1" applyBorder="1" applyAlignment="1">
      <alignment vertical="center"/>
    </xf>
    <xf numFmtId="10" fontId="9" fillId="33" borderId="35" xfId="0" applyNumberFormat="1" applyFont="1" applyFill="1" applyBorder="1" applyAlignment="1">
      <alignment vertical="center"/>
    </xf>
    <xf numFmtId="10" fontId="9" fillId="30" borderId="35" xfId="0" applyNumberFormat="1" applyFont="1" applyFill="1" applyBorder="1" applyAlignment="1">
      <alignment vertical="center"/>
    </xf>
    <xf numFmtId="10" fontId="9" fillId="31" borderId="35" xfId="0" applyNumberFormat="1" applyFont="1" applyFill="1" applyBorder="1" applyAlignment="1">
      <alignment vertical="center"/>
    </xf>
    <xf numFmtId="10" fontId="9" fillId="34" borderId="35" xfId="0" applyNumberFormat="1" applyFont="1" applyFill="1" applyBorder="1" applyAlignment="1">
      <alignment vertical="center"/>
    </xf>
    <xf numFmtId="10" fontId="3" fillId="36" borderId="35" xfId="0" applyNumberFormat="1" applyFont="1" applyFill="1" applyBorder="1" applyAlignment="1">
      <alignment vertical="center"/>
    </xf>
    <xf numFmtId="0" fontId="1" fillId="7" borderId="15" xfId="0" applyFont="1" applyFill="1" applyBorder="1" applyAlignment="1">
      <alignment horizontal="center" vertical="center" wrapText="1"/>
    </xf>
    <xf numFmtId="0" fontId="1" fillId="7" borderId="34" xfId="0" applyFont="1" applyFill="1" applyBorder="1" applyAlignment="1">
      <alignment horizontal="center" vertical="center" wrapText="1"/>
    </xf>
    <xf numFmtId="0" fontId="1" fillId="7" borderId="46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left" wrapText="1"/>
    </xf>
    <xf numFmtId="0" fontId="9" fillId="8" borderId="13" xfId="0" applyNumberFormat="1" applyFont="1" applyFill="1" applyBorder="1" applyAlignment="1">
      <alignment wrapText="1"/>
    </xf>
    <xf numFmtId="10" fontId="1" fillId="7" borderId="14" xfId="0" applyNumberFormat="1" applyFont="1" applyFill="1" applyBorder="1" applyAlignment="1">
      <alignment horizontal="center" vertical="center" wrapText="1"/>
    </xf>
    <xf numFmtId="0" fontId="7" fillId="6" borderId="5" xfId="0" applyFont="1" applyFill="1" applyBorder="1" applyAlignment="1"/>
    <xf numFmtId="0" fontId="9" fillId="36" borderId="5" xfId="0" applyFont="1" applyFill="1" applyBorder="1" applyAlignment="1"/>
    <xf numFmtId="0" fontId="7" fillId="6" borderId="11" xfId="0" applyFont="1" applyFill="1" applyBorder="1" applyAlignment="1"/>
    <xf numFmtId="0" fontId="9" fillId="36" borderId="11" xfId="0" applyFont="1" applyFill="1" applyBorder="1" applyAlignment="1"/>
    <xf numFmtId="10" fontId="9" fillId="36" borderId="35" xfId="0" applyNumberFormat="1" applyFont="1" applyFill="1" applyBorder="1" applyAlignment="1">
      <alignment horizontal="right"/>
    </xf>
    <xf numFmtId="0" fontId="9" fillId="36" borderId="12" xfId="0" applyFont="1" applyFill="1" applyBorder="1" applyAlignment="1"/>
    <xf numFmtId="0" fontId="9" fillId="36" borderId="13" xfId="0" applyFont="1" applyFill="1" applyBorder="1" applyAlignment="1"/>
    <xf numFmtId="0" fontId="3" fillId="36" borderId="14" xfId="0" applyFont="1" applyFill="1" applyBorder="1" applyAlignment="1"/>
    <xf numFmtId="0" fontId="0" fillId="36" borderId="41" xfId="0" applyFont="1" applyFill="1" applyBorder="1" applyAlignment="1">
      <alignment vertical="center"/>
    </xf>
    <xf numFmtId="0" fontId="0" fillId="36" borderId="42" xfId="0" applyFont="1" applyFill="1" applyBorder="1" applyAlignment="1">
      <alignment horizontal="right" vertical="center"/>
    </xf>
    <xf numFmtId="10" fontId="0" fillId="36" borderId="42" xfId="0" applyNumberFormat="1" applyFont="1" applyFill="1" applyBorder="1" applyAlignment="1">
      <alignment horizontal="right" vertical="center"/>
    </xf>
    <xf numFmtId="0" fontId="0" fillId="36" borderId="36" xfId="0" applyFont="1" applyFill="1" applyBorder="1" applyAlignment="1">
      <alignment vertical="center"/>
    </xf>
    <xf numFmtId="0" fontId="25" fillId="36" borderId="39" xfId="0" applyFont="1" applyFill="1" applyBorder="1" applyAlignment="1">
      <alignment vertical="center"/>
    </xf>
    <xf numFmtId="3" fontId="26" fillId="36" borderId="17" xfId="0" applyNumberFormat="1" applyFont="1" applyFill="1" applyBorder="1" applyAlignment="1"/>
    <xf numFmtId="0" fontId="1" fillId="36" borderId="17" xfId="0" applyFont="1" applyFill="1" applyBorder="1" applyAlignment="1">
      <alignment horizontal="center" vertical="center"/>
    </xf>
    <xf numFmtId="0" fontId="0" fillId="28" borderId="0" xfId="0" applyFill="1"/>
    <xf numFmtId="0" fontId="1" fillId="11" borderId="9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0" fontId="1" fillId="0" borderId="9" xfId="0" applyNumberFormat="1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0" fillId="11" borderId="10" xfId="0" applyFill="1" applyBorder="1" applyAlignment="1"/>
    <xf numFmtId="0" fontId="0" fillId="11" borderId="2" xfId="0" applyFill="1" applyBorder="1" applyAlignment="1"/>
    <xf numFmtId="0" fontId="1" fillId="2" borderId="9" xfId="0" applyNumberFormat="1" applyFont="1" applyFill="1" applyBorder="1" applyAlignment="1">
      <alignment horizontal="center" vertical="center"/>
    </xf>
    <xf numFmtId="0" fontId="0" fillId="0" borderId="10" xfId="0" applyNumberFormat="1" applyBorder="1" applyAlignment="1"/>
    <xf numFmtId="0" fontId="0" fillId="0" borderId="2" xfId="0" applyNumberFormat="1" applyBorder="1" applyAlignment="1"/>
    <xf numFmtId="0" fontId="13" fillId="18" borderId="7" xfId="2" applyBorder="1" applyAlignment="1">
      <alignment horizontal="center" vertical="center" wrapText="1"/>
    </xf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6C6"/>
      <color rgb="FFFFAAAA"/>
      <color rgb="FFFF7272"/>
      <color rgb="FFFF5555"/>
      <color rgb="FFFF3939"/>
      <color rgb="FFFFE3E3"/>
      <color rgb="FFFEE2DA"/>
      <color rgb="FFFF8E8E"/>
      <color rgb="FF00CC00"/>
      <color rgb="FFFEC2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8"/>
  <sheetViews>
    <sheetView tabSelected="1" zoomScale="70" zoomScaleNormal="70" workbookViewId="0">
      <selection activeCell="E14" sqref="E14"/>
    </sheetView>
  </sheetViews>
  <sheetFormatPr baseColWidth="10" defaultColWidth="9.140625" defaultRowHeight="15"/>
  <cols>
    <col min="1" max="1" width="35.7109375" customWidth="1"/>
    <col min="2" max="2" width="19.7109375" customWidth="1"/>
    <col min="3" max="3" width="16.42578125" customWidth="1"/>
    <col min="4" max="4" width="18.7109375" customWidth="1"/>
    <col min="5" max="5" width="31.42578125" customWidth="1"/>
    <col min="6" max="6" width="26.42578125" customWidth="1"/>
    <col min="7" max="7" width="23.5703125" customWidth="1"/>
    <col min="8" max="8" width="11.7109375" customWidth="1"/>
    <col min="9" max="10" width="16.5703125" customWidth="1"/>
    <col min="11" max="11" width="20.140625" customWidth="1"/>
    <col min="12" max="12" width="28.7109375" style="107" customWidth="1"/>
    <col min="13" max="13" width="26.28515625" customWidth="1"/>
    <col min="15" max="15" width="9.140625" style="95"/>
    <col min="18" max="18" width="14.7109375" customWidth="1"/>
  </cols>
  <sheetData>
    <row r="1" spans="1:13" ht="15" customHeight="1" thickBot="1">
      <c r="A1" s="29" t="s">
        <v>182</v>
      </c>
      <c r="I1" s="68" t="s">
        <v>81</v>
      </c>
      <c r="J1" s="68"/>
      <c r="K1" s="68"/>
    </row>
    <row r="2" spans="1:13" ht="15" customHeight="1" thickBot="1">
      <c r="A2" s="11" t="s">
        <v>0</v>
      </c>
      <c r="B2" s="12" t="s">
        <v>1</v>
      </c>
      <c r="C2" s="12" t="s">
        <v>2</v>
      </c>
      <c r="D2" s="12" t="s">
        <v>3</v>
      </c>
      <c r="E2" s="13" t="s">
        <v>19</v>
      </c>
      <c r="F2" s="13" t="s">
        <v>20</v>
      </c>
      <c r="G2" s="65" t="s">
        <v>71</v>
      </c>
      <c r="I2" s="69" t="s">
        <v>82</v>
      </c>
      <c r="J2" s="68"/>
      <c r="K2" s="68"/>
    </row>
    <row r="3" spans="1:13" ht="15" customHeight="1" thickBot="1">
      <c r="A3" s="1" t="s">
        <v>4</v>
      </c>
      <c r="B3" s="22">
        <v>1</v>
      </c>
      <c r="C3" s="23">
        <v>1</v>
      </c>
      <c r="D3" s="9">
        <v>2</v>
      </c>
      <c r="E3" s="15">
        <f>D3/$D$12</f>
        <v>7.6335877862595417E-3</v>
      </c>
      <c r="F3" s="4">
        <f>E3</f>
        <v>7.6335877862595417E-3</v>
      </c>
      <c r="G3" s="15">
        <v>0</v>
      </c>
    </row>
    <row r="4" spans="1:13" ht="15" customHeight="1" thickBot="1">
      <c r="A4" s="1" t="s">
        <v>5</v>
      </c>
      <c r="B4" s="24">
        <v>11</v>
      </c>
      <c r="C4" s="20">
        <v>11</v>
      </c>
      <c r="D4" s="9">
        <v>22</v>
      </c>
      <c r="E4" s="15">
        <f t="shared" ref="E4:E11" si="0">D4/$D$12</f>
        <v>8.3969465648854963E-2</v>
      </c>
      <c r="F4" s="96">
        <f>F3+E4</f>
        <v>9.1603053435114504E-2</v>
      </c>
      <c r="G4" s="15">
        <v>0.13163972286374134</v>
      </c>
    </row>
    <row r="5" spans="1:13" ht="15" customHeight="1" thickBot="1">
      <c r="A5" s="1" t="s">
        <v>6</v>
      </c>
      <c r="B5" s="24">
        <v>26</v>
      </c>
      <c r="C5" s="20">
        <v>16</v>
      </c>
      <c r="D5" s="9">
        <v>42</v>
      </c>
      <c r="E5" s="15">
        <f t="shared" si="0"/>
        <v>0.16030534351145037</v>
      </c>
      <c r="F5" s="4">
        <f>F4+E5</f>
        <v>0.25190839694656486</v>
      </c>
      <c r="G5" s="15">
        <v>0.13394919168591224</v>
      </c>
      <c r="H5" s="40"/>
      <c r="I5" s="41"/>
      <c r="J5" s="41"/>
    </row>
    <row r="6" spans="1:13" ht="15" customHeight="1" thickBot="1">
      <c r="A6" s="1" t="s">
        <v>7</v>
      </c>
      <c r="B6" s="24">
        <v>24</v>
      </c>
      <c r="C6" s="20">
        <v>19</v>
      </c>
      <c r="D6" s="9">
        <v>43</v>
      </c>
      <c r="E6" s="15">
        <f t="shared" si="0"/>
        <v>0.16412213740458015</v>
      </c>
      <c r="F6" s="10">
        <f t="shared" ref="F6:F11" si="1">F5+E6</f>
        <v>0.41603053435114501</v>
      </c>
      <c r="G6" s="15">
        <v>0.13394919168591224</v>
      </c>
      <c r="H6" s="40"/>
      <c r="I6" s="41"/>
      <c r="J6" s="41"/>
      <c r="K6" s="41"/>
      <c r="L6" s="105"/>
      <c r="M6" s="41"/>
    </row>
    <row r="7" spans="1:13" ht="15" customHeight="1" thickBot="1">
      <c r="A7" s="1" t="s">
        <v>8</v>
      </c>
      <c r="B7" s="24">
        <v>15</v>
      </c>
      <c r="C7" s="20">
        <v>15</v>
      </c>
      <c r="D7" s="9">
        <v>30</v>
      </c>
      <c r="E7" s="15">
        <f t="shared" si="0"/>
        <v>0.11450381679389313</v>
      </c>
      <c r="F7" s="10">
        <f t="shared" si="1"/>
        <v>0.53053435114503811</v>
      </c>
      <c r="G7" s="15">
        <v>0.10161662817551963</v>
      </c>
      <c r="H7" s="40"/>
      <c r="I7" s="41"/>
      <c r="J7" s="41"/>
      <c r="K7" s="41"/>
      <c r="L7" s="105"/>
      <c r="M7" s="41"/>
    </row>
    <row r="8" spans="1:13" ht="15" customHeight="1" thickBot="1">
      <c r="A8" s="1" t="s">
        <v>9</v>
      </c>
      <c r="B8" s="24">
        <v>15</v>
      </c>
      <c r="C8" s="20">
        <v>18</v>
      </c>
      <c r="D8" s="9">
        <v>33</v>
      </c>
      <c r="E8" s="15">
        <f t="shared" si="0"/>
        <v>0.12595419847328243</v>
      </c>
      <c r="F8" s="4">
        <f t="shared" si="1"/>
        <v>0.65648854961832059</v>
      </c>
      <c r="G8" s="15">
        <v>0.20323325635103925</v>
      </c>
      <c r="H8" s="40"/>
      <c r="I8" s="41"/>
      <c r="J8" s="41"/>
      <c r="K8" s="41"/>
      <c r="L8" s="105"/>
      <c r="M8" s="41"/>
    </row>
    <row r="9" spans="1:13" ht="15" customHeight="1" thickBot="1">
      <c r="A9" s="1" t="s">
        <v>10</v>
      </c>
      <c r="B9" s="24">
        <v>14</v>
      </c>
      <c r="C9" s="20">
        <v>18</v>
      </c>
      <c r="D9" s="9">
        <v>32</v>
      </c>
      <c r="E9" s="15">
        <f t="shared" si="0"/>
        <v>0.12213740458015267</v>
      </c>
      <c r="F9" s="4">
        <f t="shared" si="1"/>
        <v>0.77862595419847325</v>
      </c>
      <c r="G9" s="15">
        <v>0.12702078521939955</v>
      </c>
      <c r="I9" s="40"/>
      <c r="J9" s="41"/>
      <c r="K9" s="41"/>
      <c r="L9" s="105"/>
      <c r="M9" s="41"/>
    </row>
    <row r="10" spans="1:13" ht="15" customHeight="1" thickBot="1">
      <c r="A10" s="1" t="s">
        <v>11</v>
      </c>
      <c r="B10" s="24">
        <v>8</v>
      </c>
      <c r="C10" s="20">
        <v>10</v>
      </c>
      <c r="D10" s="9">
        <v>18</v>
      </c>
      <c r="E10" s="15">
        <f t="shared" si="0"/>
        <v>6.8702290076335881E-2</v>
      </c>
      <c r="F10" s="4">
        <f t="shared" si="1"/>
        <v>0.84732824427480913</v>
      </c>
      <c r="G10" s="15">
        <v>8.3140877598152418E-2</v>
      </c>
      <c r="J10" s="40"/>
      <c r="K10" s="41"/>
      <c r="L10" s="105"/>
      <c r="M10" s="41"/>
    </row>
    <row r="11" spans="1:13" ht="15" customHeight="1" thickBot="1">
      <c r="A11" s="1" t="s">
        <v>100</v>
      </c>
      <c r="B11" s="24">
        <v>17</v>
      </c>
      <c r="C11" s="20">
        <v>23</v>
      </c>
      <c r="D11" s="9">
        <v>40</v>
      </c>
      <c r="E11" s="15">
        <f t="shared" si="0"/>
        <v>0.15267175572519084</v>
      </c>
      <c r="F11" s="4">
        <f t="shared" si="1"/>
        <v>1</v>
      </c>
      <c r="G11" s="100">
        <v>8.5450346420323328E-2</v>
      </c>
      <c r="J11" s="40"/>
      <c r="K11" s="41"/>
      <c r="L11" s="105"/>
      <c r="M11" s="41"/>
    </row>
    <row r="12" spans="1:13" ht="15" customHeight="1" thickBot="1">
      <c r="A12" s="28" t="s">
        <v>25</v>
      </c>
      <c r="B12" s="78">
        <f>SUM(B3:B11)</f>
        <v>131</v>
      </c>
      <c r="C12" s="78">
        <f>SUM(C3:C11)</f>
        <v>131</v>
      </c>
      <c r="D12" s="78">
        <f>SUM(D3:D11)</f>
        <v>262</v>
      </c>
      <c r="J12" s="40"/>
      <c r="K12" s="41"/>
      <c r="L12" s="105"/>
      <c r="M12" s="41"/>
    </row>
    <row r="13" spans="1:13" ht="15" customHeight="1">
      <c r="A13" s="5"/>
      <c r="B13" s="8">
        <f>B12/D12</f>
        <v>0.5</v>
      </c>
      <c r="C13" s="8">
        <f>C12/D12</f>
        <v>0.5</v>
      </c>
      <c r="D13" s="6"/>
      <c r="F13" s="35"/>
      <c r="K13" s="41"/>
      <c r="L13" s="105"/>
      <c r="M13" s="41"/>
    </row>
    <row r="14" spans="1:13" ht="15" customHeight="1">
      <c r="A14" s="5"/>
      <c r="B14" s="8"/>
      <c r="C14" s="8"/>
      <c r="D14" s="6"/>
      <c r="E14" s="35"/>
      <c r="J14" s="91"/>
      <c r="K14" s="41"/>
      <c r="L14" s="105"/>
      <c r="M14" s="41"/>
    </row>
    <row r="15" spans="1:13" ht="15" customHeight="1">
      <c r="A15" s="7"/>
      <c r="B15" s="7"/>
      <c r="C15" s="7"/>
      <c r="D15" s="7"/>
      <c r="E15" s="35"/>
      <c r="J15" s="91"/>
    </row>
    <row r="16" spans="1:13" ht="15" customHeight="1" thickBot="1">
      <c r="A16" s="30" t="s">
        <v>184</v>
      </c>
      <c r="E16" s="35"/>
      <c r="J16" s="92"/>
      <c r="K16" s="93"/>
    </row>
    <row r="17" spans="1:15" ht="18.75" thickBot="1">
      <c r="A17" s="14" t="s">
        <v>12</v>
      </c>
      <c r="B17" s="12" t="s">
        <v>13</v>
      </c>
      <c r="C17" s="12" t="s">
        <v>14</v>
      </c>
      <c r="D17" s="12" t="s">
        <v>29</v>
      </c>
      <c r="E17" s="12" t="s">
        <v>3</v>
      </c>
      <c r="G17" s="210" t="s">
        <v>216</v>
      </c>
      <c r="H17" s="211"/>
      <c r="J17" s="40"/>
      <c r="K17" s="41"/>
    </row>
    <row r="18" spans="1:15" ht="18.75" thickBot="1">
      <c r="A18" s="21">
        <v>5</v>
      </c>
      <c r="B18" s="21">
        <v>80</v>
      </c>
      <c r="C18" s="21">
        <v>194</v>
      </c>
      <c r="D18" s="21">
        <v>5</v>
      </c>
      <c r="E18" s="106">
        <v>284</v>
      </c>
      <c r="G18" s="214">
        <v>3.2000000000000001E-2</v>
      </c>
      <c r="H18" s="215"/>
      <c r="J18" s="40"/>
      <c r="K18" s="41"/>
    </row>
    <row r="19" spans="1:15" ht="18.75" thickBot="1">
      <c r="A19" s="16">
        <f>A18/$E$18</f>
        <v>1.7605633802816902E-2</v>
      </c>
      <c r="B19" s="16">
        <f>B18/$E$18</f>
        <v>0.28169014084507044</v>
      </c>
      <c r="C19" s="16">
        <f>C18/$E$18</f>
        <v>0.68309859154929575</v>
      </c>
      <c r="D19" s="16">
        <f>D18/$E$18</f>
        <v>1.7605633802816902E-2</v>
      </c>
      <c r="E19" s="2"/>
      <c r="I19" s="17"/>
      <c r="J19" s="40"/>
      <c r="K19" s="41"/>
    </row>
    <row r="20" spans="1:15" ht="18.75" thickBot="1">
      <c r="G20" s="210" t="s">
        <v>217</v>
      </c>
      <c r="H20" s="211"/>
      <c r="I20" s="18"/>
      <c r="J20" s="7"/>
      <c r="K20" s="41"/>
    </row>
    <row r="21" spans="1:15" ht="15.75" thickBot="1">
      <c r="A21" s="30" t="s">
        <v>183</v>
      </c>
      <c r="G21" s="212">
        <v>20.9</v>
      </c>
      <c r="H21" s="213"/>
      <c r="I21" s="18"/>
      <c r="J21" s="7"/>
    </row>
    <row r="22" spans="1:15" ht="15.75" thickBot="1">
      <c r="A22" s="31" t="s">
        <v>18</v>
      </c>
      <c r="B22" s="3">
        <v>147</v>
      </c>
      <c r="C22" s="32">
        <f>B22/(B22+B23)</f>
        <v>0.52313167259786475</v>
      </c>
      <c r="I22" s="18"/>
      <c r="J22" s="7"/>
    </row>
    <row r="23" spans="1:15" ht="15.75" thickBot="1">
      <c r="A23" s="33" t="s">
        <v>17</v>
      </c>
      <c r="B23" s="2">
        <v>134</v>
      </c>
      <c r="C23" s="34">
        <f>B23/(B22+B23)</f>
        <v>0.47686832740213525</v>
      </c>
      <c r="I23" s="18"/>
      <c r="J23" s="7"/>
    </row>
    <row r="24" spans="1:15">
      <c r="I24" s="18"/>
      <c r="J24" s="7"/>
    </row>
    <row r="25" spans="1:15">
      <c r="I25" s="18"/>
      <c r="J25" s="7"/>
    </row>
    <row r="26" spans="1:15" ht="18.75" thickBot="1">
      <c r="A26" s="30" t="s">
        <v>228</v>
      </c>
      <c r="F26" s="30" t="s">
        <v>204</v>
      </c>
      <c r="I26" s="18"/>
      <c r="J26" s="7"/>
      <c r="K26" s="40"/>
    </row>
    <row r="27" spans="1:15" ht="15.75" customHeight="1" thickBot="1">
      <c r="A27" s="89" t="s">
        <v>15</v>
      </c>
      <c r="B27" s="89" t="s">
        <v>16</v>
      </c>
      <c r="C27" s="94" t="s">
        <v>21</v>
      </c>
      <c r="D27" s="94" t="s">
        <v>22</v>
      </c>
      <c r="F27" s="155" t="s">
        <v>87</v>
      </c>
      <c r="G27" s="156" t="s">
        <v>26</v>
      </c>
      <c r="H27" s="157" t="s">
        <v>27</v>
      </c>
      <c r="I27" s="18"/>
      <c r="J27" s="7"/>
      <c r="K27" s="40"/>
      <c r="L27" s="105"/>
    </row>
    <row r="28" spans="1:15" ht="18.75" thickBot="1">
      <c r="A28" s="137" t="s">
        <v>107</v>
      </c>
      <c r="B28" s="138">
        <v>23</v>
      </c>
      <c r="C28" s="139">
        <f>B28/$E$18</f>
        <v>8.098591549295775E-2</v>
      </c>
      <c r="D28" s="135">
        <v>1</v>
      </c>
      <c r="E28" s="115" t="s">
        <v>90</v>
      </c>
      <c r="F28" s="170" t="s">
        <v>37</v>
      </c>
      <c r="G28" s="161">
        <v>120</v>
      </c>
      <c r="H28" s="179">
        <f>G28/$E$18</f>
        <v>0.42253521126760563</v>
      </c>
      <c r="I28" s="7"/>
      <c r="J28" s="40"/>
      <c r="K28" s="105"/>
      <c r="L28"/>
      <c r="N28" s="95"/>
      <c r="O28"/>
    </row>
    <row r="29" spans="1:15" ht="18">
      <c r="A29" s="140" t="s">
        <v>126</v>
      </c>
      <c r="B29" s="141">
        <v>19</v>
      </c>
      <c r="C29" s="139">
        <f t="shared" ref="C29:C87" si="2">B29/$E$18</f>
        <v>6.6901408450704219E-2</v>
      </c>
      <c r="D29" s="136">
        <v>2</v>
      </c>
      <c r="F29" s="171" t="s">
        <v>13</v>
      </c>
      <c r="G29" s="162">
        <v>53</v>
      </c>
      <c r="H29" s="180">
        <f>G29/$E$18</f>
        <v>0.18661971830985916</v>
      </c>
      <c r="J29" s="40"/>
      <c r="K29" s="105"/>
      <c r="L29"/>
      <c r="N29" s="95"/>
      <c r="O29"/>
    </row>
    <row r="30" spans="1:15" ht="18">
      <c r="A30" s="140" t="s">
        <v>91</v>
      </c>
      <c r="B30" s="141">
        <v>18</v>
      </c>
      <c r="C30" s="139">
        <f t="shared" si="2"/>
        <v>6.3380281690140844E-2</v>
      </c>
      <c r="D30" s="136">
        <v>3</v>
      </c>
      <c r="F30" s="172" t="s">
        <v>24</v>
      </c>
      <c r="G30" s="163">
        <v>36</v>
      </c>
      <c r="H30" s="181">
        <f>G30/$E$18</f>
        <v>0.12676056338028169</v>
      </c>
      <c r="I30" s="25"/>
      <c r="K30" s="105"/>
      <c r="L30"/>
      <c r="N30" s="95"/>
      <c r="O30"/>
    </row>
    <row r="31" spans="1:15" ht="18">
      <c r="A31" s="140" t="s">
        <v>30</v>
      </c>
      <c r="B31" s="141">
        <v>13</v>
      </c>
      <c r="C31" s="139">
        <f t="shared" si="2"/>
        <v>4.5774647887323945E-2</v>
      </c>
      <c r="D31" s="142">
        <v>4</v>
      </c>
      <c r="F31" s="178" t="s">
        <v>111</v>
      </c>
      <c r="G31" s="164">
        <v>27</v>
      </c>
      <c r="H31" s="182">
        <f>G31/$E$18</f>
        <v>9.5070422535211266E-2</v>
      </c>
      <c r="I31" s="26"/>
      <c r="K31" s="105"/>
      <c r="L31"/>
      <c r="N31" s="95"/>
      <c r="O31"/>
    </row>
    <row r="32" spans="1:15" ht="18">
      <c r="A32" s="143" t="s">
        <v>121</v>
      </c>
      <c r="B32" s="144">
        <v>9</v>
      </c>
      <c r="C32" s="145">
        <f t="shared" si="2"/>
        <v>3.1690140845070422E-2</v>
      </c>
      <c r="D32" s="146">
        <v>5</v>
      </c>
      <c r="F32" s="174" t="s">
        <v>23</v>
      </c>
      <c r="G32" s="165">
        <v>18</v>
      </c>
      <c r="H32" s="183">
        <f>G32/$E$18</f>
        <v>6.3380281690140844E-2</v>
      </c>
      <c r="I32" s="27"/>
      <c r="J32" s="40"/>
      <c r="K32" s="105"/>
      <c r="L32"/>
      <c r="N32" s="95"/>
      <c r="O32"/>
    </row>
    <row r="33" spans="1:15" ht="18">
      <c r="A33" s="143" t="s">
        <v>165</v>
      </c>
      <c r="B33" s="144">
        <v>9</v>
      </c>
      <c r="C33" s="145">
        <f t="shared" si="2"/>
        <v>3.1690140845070422E-2</v>
      </c>
      <c r="D33" s="146">
        <v>6</v>
      </c>
      <c r="F33" s="175" t="s">
        <v>36</v>
      </c>
      <c r="G33" s="166">
        <v>14</v>
      </c>
      <c r="H33" s="184">
        <f t="shared" ref="H33:H36" si="3">G33/$E$18</f>
        <v>4.9295774647887321E-2</v>
      </c>
      <c r="I33" s="27"/>
      <c r="J33" s="40"/>
      <c r="K33" s="105"/>
      <c r="L33"/>
      <c r="N33" s="95"/>
      <c r="O33"/>
    </row>
    <row r="34" spans="1:15" ht="18">
      <c r="A34" s="143" t="s">
        <v>118</v>
      </c>
      <c r="B34" s="144">
        <v>9</v>
      </c>
      <c r="C34" s="145">
        <f t="shared" si="2"/>
        <v>3.1690140845070422E-2</v>
      </c>
      <c r="D34" s="146">
        <v>7</v>
      </c>
      <c r="F34" s="176" t="s">
        <v>12</v>
      </c>
      <c r="G34" s="167">
        <v>3</v>
      </c>
      <c r="H34" s="185">
        <f t="shared" si="3"/>
        <v>1.0563380281690141E-2</v>
      </c>
      <c r="J34" s="40"/>
      <c r="K34" s="105"/>
      <c r="L34"/>
      <c r="N34" s="95"/>
      <c r="O34"/>
    </row>
    <row r="35" spans="1:15" ht="18">
      <c r="A35" s="143" t="s">
        <v>95</v>
      </c>
      <c r="B35" s="144">
        <v>8</v>
      </c>
      <c r="C35" s="145">
        <f t="shared" si="2"/>
        <v>2.8169014084507043E-2</v>
      </c>
      <c r="D35" s="146">
        <v>8</v>
      </c>
      <c r="F35" s="177" t="s">
        <v>92</v>
      </c>
      <c r="G35" s="168">
        <v>2</v>
      </c>
      <c r="H35" s="186">
        <f t="shared" si="3"/>
        <v>7.0422535211267607E-3</v>
      </c>
      <c r="J35" s="40"/>
      <c r="K35" s="105"/>
      <c r="L35"/>
      <c r="N35" s="95"/>
      <c r="O35"/>
    </row>
    <row r="36" spans="1:15" ht="18">
      <c r="A36" s="143" t="s">
        <v>105</v>
      </c>
      <c r="B36" s="144">
        <v>8</v>
      </c>
      <c r="C36" s="145">
        <f t="shared" si="2"/>
        <v>2.8169014084507043E-2</v>
      </c>
      <c r="D36" s="146">
        <v>9</v>
      </c>
      <c r="F36" s="173" t="s">
        <v>44</v>
      </c>
      <c r="G36" s="169">
        <v>11</v>
      </c>
      <c r="H36" s="187">
        <f t="shared" si="3"/>
        <v>3.873239436619718E-2</v>
      </c>
      <c r="J36" s="40"/>
      <c r="K36" s="107"/>
      <c r="L36"/>
      <c r="N36" s="95"/>
      <c r="O36"/>
    </row>
    <row r="37" spans="1:15" ht="18.75" thickBot="1">
      <c r="A37" s="143" t="s">
        <v>123</v>
      </c>
      <c r="B37" s="144">
        <v>8</v>
      </c>
      <c r="C37" s="145">
        <f t="shared" si="2"/>
        <v>2.8169014084507043E-2</v>
      </c>
      <c r="D37" s="146">
        <v>10</v>
      </c>
      <c r="F37" s="158" t="s">
        <v>25</v>
      </c>
      <c r="G37" s="159">
        <f>SUM(G28:G36)</f>
        <v>284</v>
      </c>
      <c r="H37" s="160"/>
      <c r="K37" s="40"/>
    </row>
    <row r="38" spans="1:15" ht="18">
      <c r="A38" s="143" t="s">
        <v>109</v>
      </c>
      <c r="B38" s="144">
        <v>8</v>
      </c>
      <c r="C38" s="145">
        <f t="shared" si="2"/>
        <v>2.8169014084507043E-2</v>
      </c>
      <c r="D38" s="146">
        <v>11</v>
      </c>
      <c r="K38" s="40"/>
    </row>
    <row r="39" spans="1:15" ht="18">
      <c r="A39" s="143" t="s">
        <v>106</v>
      </c>
      <c r="B39" s="144">
        <v>8</v>
      </c>
      <c r="C39" s="145">
        <f t="shared" si="2"/>
        <v>2.8169014084507043E-2</v>
      </c>
      <c r="D39" s="146">
        <v>12</v>
      </c>
      <c r="K39" s="40"/>
    </row>
    <row r="40" spans="1:15" ht="18">
      <c r="A40" s="143" t="s">
        <v>161</v>
      </c>
      <c r="B40" s="144">
        <v>7</v>
      </c>
      <c r="C40" s="145">
        <f t="shared" si="2"/>
        <v>2.464788732394366E-2</v>
      </c>
      <c r="D40" s="146">
        <v>13</v>
      </c>
      <c r="K40" s="40"/>
    </row>
    <row r="41" spans="1:15" ht="18.75" thickBot="1">
      <c r="A41" s="143" t="s">
        <v>28</v>
      </c>
      <c r="B41" s="144">
        <v>7</v>
      </c>
      <c r="C41" s="145">
        <f t="shared" si="2"/>
        <v>2.464788732394366E-2</v>
      </c>
      <c r="D41" s="146">
        <v>14</v>
      </c>
      <c r="F41" s="25" t="s">
        <v>31</v>
      </c>
      <c r="G41" s="25"/>
      <c r="H41" s="25"/>
      <c r="K41" s="40"/>
    </row>
    <row r="42" spans="1:15" ht="18">
      <c r="A42" s="143" t="s">
        <v>164</v>
      </c>
      <c r="B42" s="144">
        <v>6</v>
      </c>
      <c r="C42" s="145">
        <f t="shared" si="2"/>
        <v>2.1126760563380281E-2</v>
      </c>
      <c r="D42" s="146">
        <v>15</v>
      </c>
      <c r="F42" s="188" t="s">
        <v>35</v>
      </c>
      <c r="G42" s="189" t="s">
        <v>26</v>
      </c>
      <c r="H42" s="190" t="s">
        <v>27</v>
      </c>
      <c r="I42" s="7"/>
      <c r="K42" s="40"/>
    </row>
    <row r="43" spans="1:15">
      <c r="A43" s="143" t="s">
        <v>122</v>
      </c>
      <c r="B43" s="144">
        <v>6</v>
      </c>
      <c r="C43" s="145">
        <f t="shared" si="2"/>
        <v>2.1126760563380281E-2</v>
      </c>
      <c r="D43" s="146">
        <v>16</v>
      </c>
      <c r="F43" s="126" t="s">
        <v>173</v>
      </c>
      <c r="G43" s="127">
        <v>148</v>
      </c>
      <c r="H43" s="128">
        <f>G43/$E$18</f>
        <v>0.52112676056338025</v>
      </c>
    </row>
    <row r="44" spans="1:15">
      <c r="A44" s="143" t="s">
        <v>134</v>
      </c>
      <c r="B44" s="144">
        <v>6</v>
      </c>
      <c r="C44" s="145">
        <f t="shared" si="2"/>
        <v>2.1126760563380281E-2</v>
      </c>
      <c r="D44" s="146">
        <v>17</v>
      </c>
      <c r="F44" s="129" t="s">
        <v>174</v>
      </c>
      <c r="G44" s="130">
        <v>32</v>
      </c>
      <c r="H44" s="131">
        <f t="shared" ref="H44:H55" si="4">G44/$E$18</f>
        <v>0.11267605633802817</v>
      </c>
      <c r="O44"/>
    </row>
    <row r="45" spans="1:15">
      <c r="A45" s="143" t="s">
        <v>171</v>
      </c>
      <c r="B45" s="144">
        <v>6</v>
      </c>
      <c r="C45" s="145">
        <f t="shared" si="2"/>
        <v>2.1126760563380281E-2</v>
      </c>
      <c r="D45" s="146">
        <v>18</v>
      </c>
      <c r="E45" s="19"/>
      <c r="F45" s="126" t="s">
        <v>180</v>
      </c>
      <c r="G45" s="127">
        <v>14</v>
      </c>
      <c r="H45" s="128">
        <f t="shared" si="4"/>
        <v>4.9295774647887321E-2</v>
      </c>
      <c r="O45"/>
    </row>
    <row r="46" spans="1:15">
      <c r="A46" s="143" t="s">
        <v>139</v>
      </c>
      <c r="B46" s="144">
        <v>5</v>
      </c>
      <c r="C46" s="145">
        <f t="shared" si="2"/>
        <v>1.7605633802816902E-2</v>
      </c>
      <c r="D46" s="146">
        <v>19</v>
      </c>
      <c r="F46" s="36" t="s">
        <v>150</v>
      </c>
      <c r="G46" s="130">
        <v>8</v>
      </c>
      <c r="H46" s="131">
        <f t="shared" si="4"/>
        <v>2.8169014084507043E-2</v>
      </c>
      <c r="O46"/>
    </row>
    <row r="47" spans="1:15">
      <c r="A47" s="143" t="s">
        <v>124</v>
      </c>
      <c r="B47" s="144">
        <v>5</v>
      </c>
      <c r="C47" s="145">
        <f t="shared" si="2"/>
        <v>1.7605633802816902E-2</v>
      </c>
      <c r="D47" s="146">
        <v>20</v>
      </c>
      <c r="F47" s="126" t="s">
        <v>213</v>
      </c>
      <c r="G47" s="127">
        <v>7</v>
      </c>
      <c r="H47" s="128">
        <f t="shared" si="4"/>
        <v>2.464788732394366E-2</v>
      </c>
      <c r="O47"/>
    </row>
    <row r="48" spans="1:15">
      <c r="A48" s="143" t="s">
        <v>104</v>
      </c>
      <c r="B48" s="144">
        <v>5</v>
      </c>
      <c r="C48" s="145">
        <f t="shared" si="2"/>
        <v>1.7605633802816902E-2</v>
      </c>
      <c r="D48" s="146">
        <v>21</v>
      </c>
      <c r="F48" s="129" t="s">
        <v>214</v>
      </c>
      <c r="G48" s="130">
        <v>3</v>
      </c>
      <c r="H48" s="131">
        <f t="shared" si="4"/>
        <v>1.0563380281690141E-2</v>
      </c>
      <c r="O48"/>
    </row>
    <row r="49" spans="1:15">
      <c r="A49" s="143" t="s">
        <v>131</v>
      </c>
      <c r="B49" s="144">
        <v>5</v>
      </c>
      <c r="C49" s="145">
        <f t="shared" si="2"/>
        <v>1.7605633802816902E-2</v>
      </c>
      <c r="D49" s="146">
        <v>22</v>
      </c>
      <c r="F49" s="126" t="s">
        <v>215</v>
      </c>
      <c r="G49" s="127">
        <v>1</v>
      </c>
      <c r="H49" s="128">
        <f t="shared" si="4"/>
        <v>3.5211267605633804E-3</v>
      </c>
      <c r="O49"/>
    </row>
    <row r="50" spans="1:15">
      <c r="A50" s="143" t="s">
        <v>125</v>
      </c>
      <c r="B50" s="144">
        <v>4</v>
      </c>
      <c r="C50" s="145">
        <f t="shared" si="2"/>
        <v>1.4084507042253521E-2</v>
      </c>
      <c r="D50" s="146">
        <v>23</v>
      </c>
      <c r="F50" s="132" t="s">
        <v>179</v>
      </c>
      <c r="G50" s="133">
        <v>0</v>
      </c>
      <c r="H50" s="134">
        <f t="shared" si="4"/>
        <v>0</v>
      </c>
    </row>
    <row r="51" spans="1:15">
      <c r="A51" s="143" t="s">
        <v>133</v>
      </c>
      <c r="B51" s="144">
        <v>4</v>
      </c>
      <c r="C51" s="145">
        <f t="shared" si="2"/>
        <v>1.4084507042253521E-2</v>
      </c>
      <c r="D51" s="146">
        <v>24</v>
      </c>
      <c r="F51" s="132" t="s">
        <v>175</v>
      </c>
      <c r="G51" s="133">
        <v>0</v>
      </c>
      <c r="H51" s="134">
        <f t="shared" si="4"/>
        <v>0</v>
      </c>
    </row>
    <row r="52" spans="1:15">
      <c r="A52" s="143" t="s">
        <v>206</v>
      </c>
      <c r="B52" s="144">
        <v>4</v>
      </c>
      <c r="C52" s="145">
        <f t="shared" si="2"/>
        <v>1.4084507042253521E-2</v>
      </c>
      <c r="D52" s="146">
        <v>25</v>
      </c>
      <c r="F52" s="132" t="s">
        <v>94</v>
      </c>
      <c r="G52" s="133">
        <v>0</v>
      </c>
      <c r="H52" s="134">
        <f t="shared" si="4"/>
        <v>0</v>
      </c>
    </row>
    <row r="53" spans="1:15">
      <c r="A53" s="143" t="s">
        <v>145</v>
      </c>
      <c r="B53" s="144">
        <v>3</v>
      </c>
      <c r="C53" s="145">
        <f t="shared" si="2"/>
        <v>1.0563380281690141E-2</v>
      </c>
      <c r="D53" s="146">
        <v>26</v>
      </c>
      <c r="F53" s="132" t="s">
        <v>176</v>
      </c>
      <c r="G53" s="133">
        <v>0</v>
      </c>
      <c r="H53" s="134">
        <f t="shared" si="4"/>
        <v>0</v>
      </c>
    </row>
    <row r="54" spans="1:15">
      <c r="A54" s="143" t="s">
        <v>108</v>
      </c>
      <c r="B54" s="144">
        <v>3</v>
      </c>
      <c r="C54" s="145">
        <f t="shared" si="2"/>
        <v>1.0563380281690141E-2</v>
      </c>
      <c r="D54" s="146">
        <v>27</v>
      </c>
      <c r="F54" s="132" t="s">
        <v>177</v>
      </c>
      <c r="G54" s="133">
        <v>0</v>
      </c>
      <c r="H54" s="134">
        <f t="shared" si="4"/>
        <v>0</v>
      </c>
    </row>
    <row r="55" spans="1:15">
      <c r="A55" s="143" t="s">
        <v>207</v>
      </c>
      <c r="B55" s="144">
        <v>3</v>
      </c>
      <c r="C55" s="145">
        <f t="shared" si="2"/>
        <v>1.0563380281690141E-2</v>
      </c>
      <c r="D55" s="146">
        <v>28</v>
      </c>
      <c r="F55" s="132" t="s">
        <v>178</v>
      </c>
      <c r="G55" s="133">
        <v>0</v>
      </c>
      <c r="H55" s="134">
        <f t="shared" si="4"/>
        <v>0</v>
      </c>
    </row>
    <row r="56" spans="1:15" ht="15.75" thickBot="1">
      <c r="A56" s="143" t="s">
        <v>148</v>
      </c>
      <c r="B56" s="144">
        <v>3</v>
      </c>
      <c r="C56" s="145">
        <f t="shared" si="2"/>
        <v>1.0563380281690141E-2</v>
      </c>
      <c r="D56" s="146">
        <v>29</v>
      </c>
      <c r="F56" s="191" t="s">
        <v>25</v>
      </c>
      <c r="G56" s="192">
        <f>SUM(G43:G55)</f>
        <v>213</v>
      </c>
      <c r="H56" s="193">
        <f>G56/$E$18</f>
        <v>0.75</v>
      </c>
    </row>
    <row r="57" spans="1:15" ht="18">
      <c r="A57" s="147" t="s">
        <v>116</v>
      </c>
      <c r="B57" s="148">
        <v>3</v>
      </c>
      <c r="C57" s="145">
        <f t="shared" si="2"/>
        <v>1.0563380281690141E-2</v>
      </c>
      <c r="D57" s="149">
        <v>30</v>
      </c>
      <c r="F57" s="27"/>
      <c r="G57" s="27"/>
      <c r="H57" s="27"/>
      <c r="K57" s="40"/>
    </row>
    <row r="58" spans="1:15" ht="18.75" thickBot="1">
      <c r="A58" s="147" t="s">
        <v>146</v>
      </c>
      <c r="B58" s="148">
        <v>3</v>
      </c>
      <c r="C58" s="145">
        <f t="shared" si="2"/>
        <v>1.0563380281690141E-2</v>
      </c>
      <c r="D58" s="149">
        <v>31</v>
      </c>
      <c r="F58" s="30" t="s">
        <v>205</v>
      </c>
      <c r="J58" s="37"/>
      <c r="K58" s="40"/>
    </row>
    <row r="59" spans="1:15" ht="18">
      <c r="A59" s="147" t="s">
        <v>208</v>
      </c>
      <c r="B59" s="148">
        <v>3</v>
      </c>
      <c r="C59" s="145">
        <f t="shared" si="2"/>
        <v>1.0563380281690141E-2</v>
      </c>
      <c r="D59" s="149">
        <v>32</v>
      </c>
      <c r="F59" s="116" t="s">
        <v>38</v>
      </c>
      <c r="G59" s="117" t="s">
        <v>26</v>
      </c>
      <c r="H59" s="118" t="s">
        <v>27</v>
      </c>
      <c r="K59" s="40"/>
    </row>
    <row r="60" spans="1:15" ht="18">
      <c r="A60" s="147" t="s">
        <v>75</v>
      </c>
      <c r="B60" s="148">
        <v>3</v>
      </c>
      <c r="C60" s="145">
        <f t="shared" si="2"/>
        <v>1.0563380281690141E-2</v>
      </c>
      <c r="D60" s="149">
        <v>33</v>
      </c>
      <c r="F60" s="196" t="s">
        <v>72</v>
      </c>
      <c r="G60" s="194">
        <v>147</v>
      </c>
      <c r="H60" s="152">
        <f>G60/$E$18</f>
        <v>0.51760563380281688</v>
      </c>
      <c r="K60" s="40"/>
      <c r="L60"/>
    </row>
    <row r="61" spans="1:15">
      <c r="A61" s="147" t="s">
        <v>209</v>
      </c>
      <c r="B61" s="148">
        <v>2</v>
      </c>
      <c r="C61" s="145">
        <f t="shared" si="2"/>
        <v>7.0422535211267607E-3</v>
      </c>
      <c r="D61" s="149">
        <v>34</v>
      </c>
      <c r="E61" s="95"/>
      <c r="F61" s="150" t="s">
        <v>73</v>
      </c>
      <c r="G61" s="151">
        <v>33</v>
      </c>
      <c r="H61" s="152">
        <f t="shared" ref="H61:H62" si="5">G61/$E$18</f>
        <v>0.11619718309859155</v>
      </c>
      <c r="J61" s="38" t="s">
        <v>39</v>
      </c>
      <c r="K61" s="84"/>
      <c r="L61"/>
    </row>
    <row r="62" spans="1:15">
      <c r="A62" s="147" t="s">
        <v>99</v>
      </c>
      <c r="B62" s="148">
        <v>2</v>
      </c>
      <c r="C62" s="145">
        <f t="shared" si="2"/>
        <v>7.0422535211267607E-3</v>
      </c>
      <c r="D62" s="149">
        <v>35</v>
      </c>
      <c r="E62" s="95"/>
      <c r="F62" s="153" t="s">
        <v>112</v>
      </c>
      <c r="G62" s="154">
        <v>19</v>
      </c>
      <c r="H62" s="152">
        <f t="shared" si="5"/>
        <v>6.6901408450704219E-2</v>
      </c>
      <c r="J62" s="39" t="s">
        <v>43</v>
      </c>
      <c r="K62" s="83"/>
      <c r="L62"/>
    </row>
    <row r="63" spans="1:15" ht="18">
      <c r="A63" s="147" t="s">
        <v>210</v>
      </c>
      <c r="B63" s="148">
        <v>2</v>
      </c>
      <c r="C63" s="145">
        <f t="shared" si="2"/>
        <v>7.0422535211267607E-3</v>
      </c>
      <c r="D63" s="149">
        <v>36</v>
      </c>
      <c r="E63" s="95"/>
      <c r="F63" s="120" t="s">
        <v>101</v>
      </c>
      <c r="G63" s="121">
        <v>13</v>
      </c>
      <c r="H63" s="111">
        <f t="shared" ref="H63:H68" si="6">G63/$E$18</f>
        <v>4.5774647887323945E-2</v>
      </c>
      <c r="J63" s="39" t="s">
        <v>42</v>
      </c>
      <c r="K63" s="85"/>
      <c r="L63"/>
      <c r="M63" s="105"/>
    </row>
    <row r="64" spans="1:15">
      <c r="A64" s="147" t="s">
        <v>172</v>
      </c>
      <c r="B64" s="148">
        <v>2</v>
      </c>
      <c r="C64" s="145">
        <f t="shared" si="2"/>
        <v>7.0422535211267607E-3</v>
      </c>
      <c r="D64" s="149">
        <v>37</v>
      </c>
      <c r="E64" s="95"/>
      <c r="F64" s="120" t="s">
        <v>96</v>
      </c>
      <c r="G64" s="121">
        <v>12</v>
      </c>
      <c r="H64" s="111">
        <f t="shared" si="6"/>
        <v>4.2253521126760563E-2</v>
      </c>
      <c r="J64" s="39" t="s">
        <v>40</v>
      </c>
      <c r="K64" s="86"/>
      <c r="L64"/>
    </row>
    <row r="65" spans="1:12">
      <c r="A65" s="114" t="s">
        <v>162</v>
      </c>
      <c r="B65" s="148">
        <v>2</v>
      </c>
      <c r="C65" s="145">
        <f t="shared" si="2"/>
        <v>7.0422535211267607E-3</v>
      </c>
      <c r="D65" s="149">
        <v>38</v>
      </c>
      <c r="E65" s="95"/>
      <c r="F65" s="120" t="s">
        <v>102</v>
      </c>
      <c r="G65" s="121">
        <v>12</v>
      </c>
      <c r="H65" s="111">
        <f t="shared" si="6"/>
        <v>4.2253521126760563E-2</v>
      </c>
      <c r="J65" s="39" t="s">
        <v>41</v>
      </c>
      <c r="K65" s="87"/>
      <c r="L65"/>
    </row>
    <row r="66" spans="1:12" ht="18">
      <c r="A66" s="147" t="s">
        <v>117</v>
      </c>
      <c r="B66" s="148">
        <v>2</v>
      </c>
      <c r="C66" s="145">
        <f t="shared" si="2"/>
        <v>7.0422535211267607E-3</v>
      </c>
      <c r="D66" s="149">
        <v>39</v>
      </c>
      <c r="E66" s="95"/>
      <c r="F66" s="122" t="s">
        <v>164</v>
      </c>
      <c r="G66" s="123">
        <v>6</v>
      </c>
      <c r="H66" s="112">
        <f t="shared" si="6"/>
        <v>2.1126760563380281E-2</v>
      </c>
      <c r="K66" s="40"/>
      <c r="L66"/>
    </row>
    <row r="67" spans="1:12" ht="18">
      <c r="A67" s="147" t="s">
        <v>130</v>
      </c>
      <c r="B67" s="148">
        <v>2</v>
      </c>
      <c r="C67" s="145">
        <f t="shared" si="2"/>
        <v>7.0422535211267607E-3</v>
      </c>
      <c r="D67" s="149">
        <v>40</v>
      </c>
      <c r="E67" s="95"/>
      <c r="F67" s="122" t="s">
        <v>135</v>
      </c>
      <c r="G67" s="123">
        <v>6</v>
      </c>
      <c r="H67" s="112">
        <f t="shared" si="6"/>
        <v>2.1126760563380281E-2</v>
      </c>
      <c r="K67" s="40"/>
      <c r="L67"/>
    </row>
    <row r="68" spans="1:12">
      <c r="A68" s="147" t="s">
        <v>147</v>
      </c>
      <c r="B68" s="148">
        <v>2</v>
      </c>
      <c r="C68" s="145">
        <f t="shared" si="2"/>
        <v>7.0422535211267607E-3</v>
      </c>
      <c r="D68" s="149">
        <v>41</v>
      </c>
      <c r="E68" s="95"/>
      <c r="F68" s="124" t="s">
        <v>152</v>
      </c>
      <c r="G68" s="125">
        <v>4</v>
      </c>
      <c r="H68" s="113">
        <f t="shared" si="6"/>
        <v>1.4084507042253521E-2</v>
      </c>
      <c r="L68"/>
    </row>
    <row r="69" spans="1:12">
      <c r="A69" s="147" t="s">
        <v>138</v>
      </c>
      <c r="B69" s="148">
        <v>2</v>
      </c>
      <c r="C69" s="145">
        <f t="shared" si="2"/>
        <v>7.0422535211267607E-3</v>
      </c>
      <c r="D69" s="149">
        <v>42</v>
      </c>
      <c r="E69" s="95"/>
      <c r="F69" s="124" t="s">
        <v>154</v>
      </c>
      <c r="G69" s="125">
        <v>3</v>
      </c>
      <c r="H69" s="113">
        <f t="shared" ref="H69:H80" si="7">G69/$E$18</f>
        <v>1.0563380281690141E-2</v>
      </c>
      <c r="L69"/>
    </row>
    <row r="70" spans="1:12">
      <c r="A70" s="147" t="s">
        <v>137</v>
      </c>
      <c r="B70" s="148">
        <v>2</v>
      </c>
      <c r="C70" s="145">
        <f t="shared" si="2"/>
        <v>7.0422535211267607E-3</v>
      </c>
      <c r="D70" s="149">
        <v>43</v>
      </c>
      <c r="E70" s="95"/>
      <c r="F70" s="124" t="s">
        <v>156</v>
      </c>
      <c r="G70" s="125">
        <v>3</v>
      </c>
      <c r="H70" s="113">
        <f t="shared" si="7"/>
        <v>1.0563380281690141E-2</v>
      </c>
      <c r="L70"/>
    </row>
    <row r="71" spans="1:12">
      <c r="A71" s="147" t="s">
        <v>128</v>
      </c>
      <c r="B71" s="148">
        <v>2</v>
      </c>
      <c r="C71" s="145">
        <f t="shared" si="2"/>
        <v>7.0422535211267607E-3</v>
      </c>
      <c r="D71" s="149">
        <v>44</v>
      </c>
      <c r="E71" s="95"/>
      <c r="F71" s="124" t="s">
        <v>74</v>
      </c>
      <c r="G71" s="125">
        <v>3</v>
      </c>
      <c r="H71" s="113">
        <f t="shared" si="7"/>
        <v>1.0563380281690141E-2</v>
      </c>
      <c r="L71"/>
    </row>
    <row r="72" spans="1:12">
      <c r="A72" s="147" t="s">
        <v>110</v>
      </c>
      <c r="B72" s="148">
        <v>2</v>
      </c>
      <c r="C72" s="145">
        <f t="shared" si="2"/>
        <v>7.0422535211267607E-3</v>
      </c>
      <c r="D72" s="149">
        <v>45</v>
      </c>
      <c r="E72" s="95"/>
      <c r="F72" s="124" t="s">
        <v>155</v>
      </c>
      <c r="G72" s="125">
        <v>3</v>
      </c>
      <c r="H72" s="113">
        <f t="shared" si="7"/>
        <v>1.0563380281690141E-2</v>
      </c>
      <c r="L72"/>
    </row>
    <row r="73" spans="1:12">
      <c r="A73" s="147" t="s">
        <v>166</v>
      </c>
      <c r="B73" s="148">
        <v>2</v>
      </c>
      <c r="C73" s="145">
        <f t="shared" si="2"/>
        <v>7.0422535211267607E-3</v>
      </c>
      <c r="D73" s="149">
        <v>46</v>
      </c>
      <c r="E73" s="95"/>
      <c r="F73" s="124" t="s">
        <v>141</v>
      </c>
      <c r="G73" s="125">
        <v>2</v>
      </c>
      <c r="H73" s="113">
        <f t="shared" si="7"/>
        <v>7.0422535211267607E-3</v>
      </c>
      <c r="L73"/>
    </row>
    <row r="74" spans="1:12">
      <c r="A74" s="147" t="s">
        <v>85</v>
      </c>
      <c r="B74" s="148">
        <v>1</v>
      </c>
      <c r="C74" s="145">
        <f t="shared" si="2"/>
        <v>3.5211267605633804E-3</v>
      </c>
      <c r="D74" s="149">
        <v>47</v>
      </c>
      <c r="E74" s="95"/>
      <c r="F74" s="124" t="s">
        <v>151</v>
      </c>
      <c r="G74" s="125">
        <v>1</v>
      </c>
      <c r="H74" s="113">
        <f t="shared" si="7"/>
        <v>3.5211267605633804E-3</v>
      </c>
      <c r="L74"/>
    </row>
    <row r="75" spans="1:12">
      <c r="A75" s="147" t="s">
        <v>149</v>
      </c>
      <c r="B75" s="148">
        <v>1</v>
      </c>
      <c r="C75" s="145">
        <f t="shared" si="2"/>
        <v>3.5211267605633804E-3</v>
      </c>
      <c r="D75" s="149">
        <v>48</v>
      </c>
      <c r="E75" s="95"/>
      <c r="F75" s="124" t="s">
        <v>163</v>
      </c>
      <c r="G75" s="125">
        <v>1</v>
      </c>
      <c r="H75" s="113">
        <f t="shared" si="7"/>
        <v>3.5211267605633804E-3</v>
      </c>
      <c r="L75"/>
    </row>
    <row r="76" spans="1:12">
      <c r="A76" s="147" t="s">
        <v>167</v>
      </c>
      <c r="B76" s="148">
        <v>1</v>
      </c>
      <c r="C76" s="145">
        <f t="shared" si="2"/>
        <v>3.5211267605633804E-3</v>
      </c>
      <c r="D76" s="149">
        <v>49</v>
      </c>
      <c r="E76" s="95"/>
      <c r="F76" s="124" t="s">
        <v>157</v>
      </c>
      <c r="G76" s="125">
        <v>1</v>
      </c>
      <c r="H76" s="113">
        <f t="shared" si="7"/>
        <v>3.5211267605633804E-3</v>
      </c>
      <c r="L76"/>
    </row>
    <row r="77" spans="1:12">
      <c r="A77" s="147" t="s">
        <v>132</v>
      </c>
      <c r="B77" s="148">
        <v>1</v>
      </c>
      <c r="C77" s="145">
        <f t="shared" si="2"/>
        <v>3.5211267605633804E-3</v>
      </c>
      <c r="D77" s="149">
        <v>50</v>
      </c>
      <c r="E77" s="95"/>
      <c r="F77" s="124" t="s">
        <v>153</v>
      </c>
      <c r="G77" s="125">
        <v>1</v>
      </c>
      <c r="H77" s="113">
        <f t="shared" si="7"/>
        <v>3.5211267605633804E-3</v>
      </c>
      <c r="L77"/>
    </row>
    <row r="78" spans="1:12">
      <c r="A78" s="147" t="s">
        <v>114</v>
      </c>
      <c r="B78" s="148">
        <v>1</v>
      </c>
      <c r="C78" s="145">
        <f t="shared" si="2"/>
        <v>3.5211267605633804E-3</v>
      </c>
      <c r="D78" s="149">
        <v>51</v>
      </c>
      <c r="E78" s="95"/>
      <c r="F78" s="124" t="s">
        <v>136</v>
      </c>
      <c r="G78" s="125">
        <v>1</v>
      </c>
      <c r="H78" s="113">
        <f t="shared" si="7"/>
        <v>3.5211267605633804E-3</v>
      </c>
      <c r="L78"/>
    </row>
    <row r="79" spans="1:12">
      <c r="A79" s="147" t="s">
        <v>144</v>
      </c>
      <c r="B79" s="148">
        <v>1</v>
      </c>
      <c r="C79" s="145">
        <f t="shared" si="2"/>
        <v>3.5211267605633804E-3</v>
      </c>
      <c r="D79" s="149">
        <v>52</v>
      </c>
      <c r="E79" s="95"/>
      <c r="F79" s="124" t="s">
        <v>158</v>
      </c>
      <c r="G79" s="125">
        <v>1</v>
      </c>
      <c r="H79" s="113">
        <f t="shared" si="7"/>
        <v>3.5211267605633804E-3</v>
      </c>
      <c r="L79"/>
    </row>
    <row r="80" spans="1:12">
      <c r="A80" s="147" t="s">
        <v>129</v>
      </c>
      <c r="B80" s="148">
        <v>1</v>
      </c>
      <c r="C80" s="145">
        <f t="shared" si="2"/>
        <v>3.5211267605633804E-3</v>
      </c>
      <c r="D80" s="149">
        <v>53</v>
      </c>
      <c r="E80" s="95"/>
      <c r="F80" s="197" t="s">
        <v>44</v>
      </c>
      <c r="G80" s="195">
        <v>12</v>
      </c>
      <c r="H80" s="198">
        <f t="shared" si="7"/>
        <v>4.2253521126760563E-2</v>
      </c>
      <c r="L80"/>
    </row>
    <row r="81" spans="1:15" ht="15.75" thickBot="1">
      <c r="A81" s="147" t="s">
        <v>168</v>
      </c>
      <c r="B81" s="148">
        <v>1</v>
      </c>
      <c r="C81" s="145">
        <f t="shared" si="2"/>
        <v>3.5211267605633804E-3</v>
      </c>
      <c r="D81" s="149">
        <v>54</v>
      </c>
      <c r="E81" s="95"/>
      <c r="F81" s="199" t="s">
        <v>25</v>
      </c>
      <c r="G81" s="200">
        <f>SUM(G60:G80)</f>
        <v>284</v>
      </c>
      <c r="H81" s="201"/>
      <c r="L81"/>
    </row>
    <row r="82" spans="1:15">
      <c r="A82" s="147" t="s">
        <v>103</v>
      </c>
      <c r="B82" s="148">
        <v>1</v>
      </c>
      <c r="C82" s="145">
        <f t="shared" si="2"/>
        <v>3.5211267605633804E-3</v>
      </c>
      <c r="D82" s="149">
        <v>55</v>
      </c>
      <c r="E82" s="95"/>
      <c r="L82"/>
    </row>
    <row r="83" spans="1:15">
      <c r="A83" s="147" t="s">
        <v>211</v>
      </c>
      <c r="B83" s="148">
        <v>1</v>
      </c>
      <c r="C83" s="145">
        <f t="shared" si="2"/>
        <v>3.5211267605633804E-3</v>
      </c>
      <c r="D83" s="149">
        <v>56</v>
      </c>
      <c r="E83" s="95"/>
      <c r="L83"/>
    </row>
    <row r="84" spans="1:15">
      <c r="A84" s="147" t="s">
        <v>115</v>
      </c>
      <c r="B84" s="148">
        <v>1</v>
      </c>
      <c r="C84" s="145">
        <f t="shared" si="2"/>
        <v>3.5211267605633804E-3</v>
      </c>
      <c r="D84" s="149">
        <v>57</v>
      </c>
      <c r="E84" s="95"/>
      <c r="L84"/>
    </row>
    <row r="85" spans="1:15">
      <c r="A85" s="147" t="s">
        <v>127</v>
      </c>
      <c r="B85" s="148">
        <v>1</v>
      </c>
      <c r="C85" s="145">
        <f t="shared" si="2"/>
        <v>3.5211267605633804E-3</v>
      </c>
      <c r="D85" s="149">
        <v>58</v>
      </c>
      <c r="E85" s="95"/>
      <c r="L85"/>
    </row>
    <row r="86" spans="1:15">
      <c r="A86" s="147" t="s">
        <v>212</v>
      </c>
      <c r="B86" s="148">
        <v>1</v>
      </c>
      <c r="C86" s="145">
        <f t="shared" si="2"/>
        <v>3.5211267605633804E-3</v>
      </c>
      <c r="D86" s="149">
        <v>59</v>
      </c>
      <c r="E86" s="95"/>
      <c r="L86"/>
    </row>
    <row r="87" spans="1:15" ht="15.75" thickBot="1">
      <c r="A87" s="202" t="s">
        <v>44</v>
      </c>
      <c r="B87" s="203">
        <v>11</v>
      </c>
      <c r="C87" s="204">
        <f t="shared" si="2"/>
        <v>3.873239436619718E-2</v>
      </c>
      <c r="D87" s="205"/>
      <c r="E87" s="95"/>
      <c r="L87"/>
    </row>
    <row r="88" spans="1:15" ht="24" thickBot="1">
      <c r="A88" s="206" t="s">
        <v>218</v>
      </c>
      <c r="B88" s="207">
        <f>E18</f>
        <v>284</v>
      </c>
      <c r="C88" s="208"/>
      <c r="D88" s="119"/>
      <c r="E88" s="95"/>
      <c r="L88"/>
    </row>
    <row r="89" spans="1:15">
      <c r="L89" s="95"/>
      <c r="O89"/>
    </row>
    <row r="90" spans="1:15" ht="18">
      <c r="E90" s="95"/>
      <c r="I90" s="41"/>
      <c r="L90"/>
    </row>
    <row r="91" spans="1:15" ht="18">
      <c r="E91" s="95"/>
      <c r="I91" s="41"/>
      <c r="L91"/>
    </row>
    <row r="92" spans="1:15" ht="18">
      <c r="I92" s="41"/>
      <c r="L92"/>
    </row>
    <row r="93" spans="1:15" ht="18">
      <c r="I93" s="41"/>
      <c r="L93"/>
    </row>
    <row r="94" spans="1:15" ht="18">
      <c r="I94" s="41"/>
      <c r="L94"/>
    </row>
    <row r="98" spans="1:1">
      <c r="A98" s="103"/>
    </row>
  </sheetData>
  <sortState ref="C45:E56">
    <sortCondition descending="1" ref="D45:D56"/>
  </sortState>
  <mergeCells count="4">
    <mergeCell ref="G20:H20"/>
    <mergeCell ref="G21:H21"/>
    <mergeCell ref="G18:H18"/>
    <mergeCell ref="G17:H17"/>
  </mergeCells>
  <pageMargins left="0.70866141732283472" right="0.70866141732283472" top="0.74803149606299213" bottom="0.74803149606299213" header="0.31496062992125984" footer="0.31496062992125984"/>
  <pageSetup paperSize="9" scale="47" fitToHeight="2" orientation="landscape" r:id="rId1"/>
  <ignoredErrors>
    <ignoredError sqref="J6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topLeftCell="A4" zoomScale="70" zoomScaleNormal="70" workbookViewId="0">
      <selection activeCell="F13" sqref="F13"/>
    </sheetView>
  </sheetViews>
  <sheetFormatPr baseColWidth="10" defaultRowHeight="15"/>
  <cols>
    <col min="1" max="1" width="13.42578125" customWidth="1"/>
    <col min="2" max="2" width="46.140625" customWidth="1"/>
    <col min="3" max="3" width="40.42578125" customWidth="1"/>
    <col min="4" max="4" width="25" customWidth="1"/>
    <col min="5" max="5" width="22.5703125" customWidth="1"/>
    <col min="7" max="7" width="26.140625" customWidth="1"/>
    <col min="8" max="8" width="23.28515625" customWidth="1"/>
    <col min="9" max="9" width="11.42578125" customWidth="1"/>
    <col min="12" max="12" width="23.42578125" customWidth="1"/>
  </cols>
  <sheetData>
    <row r="1" spans="1:13" ht="42" customHeight="1" thickBot="1">
      <c r="A1" s="101" t="s">
        <v>181</v>
      </c>
      <c r="C1" s="88" t="s">
        <v>97</v>
      </c>
      <c r="D1" s="88" t="s">
        <v>83</v>
      </c>
      <c r="H1" s="221" t="s">
        <v>86</v>
      </c>
      <c r="I1" s="221"/>
      <c r="J1" s="221"/>
    </row>
    <row r="2" spans="1:13" ht="39" thickTop="1" thickBot="1">
      <c r="B2" s="42">
        <v>44206</v>
      </c>
      <c r="C2" s="43" t="s">
        <v>45</v>
      </c>
      <c r="D2" s="43" t="s">
        <v>46</v>
      </c>
      <c r="E2" s="44" t="s">
        <v>47</v>
      </c>
      <c r="F2" s="41"/>
      <c r="H2" s="210" t="s">
        <v>48</v>
      </c>
      <c r="I2" s="216"/>
      <c r="J2" s="217"/>
      <c r="L2" s="79" t="s">
        <v>88</v>
      </c>
      <c r="M2" s="80">
        <f>H3</f>
        <v>70</v>
      </c>
    </row>
    <row r="3" spans="1:13" ht="19.5" thickBot="1">
      <c r="B3" s="45" t="s">
        <v>49</v>
      </c>
      <c r="C3" s="46">
        <v>1433</v>
      </c>
      <c r="D3" s="46">
        <v>200</v>
      </c>
      <c r="E3" s="47">
        <f>D3/C3</f>
        <v>0.13956734124214934</v>
      </c>
      <c r="F3" s="41"/>
      <c r="G3" s="41"/>
      <c r="H3" s="218">
        <v>70</v>
      </c>
      <c r="I3" s="219"/>
      <c r="J3" s="220"/>
      <c r="L3" s="81" t="s">
        <v>89</v>
      </c>
      <c r="M3" s="82">
        <f>H6</f>
        <v>1</v>
      </c>
    </row>
    <row r="4" spans="1:13" ht="19.5" thickBot="1">
      <c r="B4" s="48" t="s">
        <v>50</v>
      </c>
      <c r="C4" s="49">
        <v>316</v>
      </c>
      <c r="D4" s="49">
        <v>84</v>
      </c>
      <c r="E4" s="50">
        <f>D4/C4</f>
        <v>0.26582278481012656</v>
      </c>
      <c r="G4" s="41"/>
      <c r="H4" s="51"/>
      <c r="I4" s="51"/>
      <c r="J4" s="51"/>
    </row>
    <row r="5" spans="1:13" ht="19.5" thickBot="1">
      <c r="B5" s="52" t="s">
        <v>51</v>
      </c>
      <c r="C5" s="53">
        <f>SUM(C3:C4)</f>
        <v>1749</v>
      </c>
      <c r="D5" s="53">
        <f>SUM(D3:D4)</f>
        <v>284</v>
      </c>
      <c r="E5" s="54">
        <f>D5/C5</f>
        <v>0.16237850200114351</v>
      </c>
      <c r="H5" s="210" t="s">
        <v>52</v>
      </c>
      <c r="I5" s="216"/>
      <c r="J5" s="217"/>
    </row>
    <row r="6" spans="1:13" ht="15.75" thickBot="1">
      <c r="H6" s="218">
        <v>1</v>
      </c>
      <c r="I6" s="219"/>
      <c r="J6" s="220"/>
    </row>
    <row r="7" spans="1:13" ht="15.75" thickBot="1">
      <c r="E7" s="67" t="s">
        <v>98</v>
      </c>
      <c r="F7" s="67"/>
    </row>
    <row r="8" spans="1:13" ht="39" thickTop="1" thickBot="1">
      <c r="B8" s="61" t="s">
        <v>33</v>
      </c>
      <c r="C8" s="108">
        <f>'20210110'!A18</f>
        <v>5</v>
      </c>
      <c r="E8" s="70" t="s">
        <v>78</v>
      </c>
      <c r="F8" s="71">
        <v>303</v>
      </c>
      <c r="I8" s="90"/>
    </row>
    <row r="9" spans="1:13" ht="19.5" thickBot="1">
      <c r="B9" s="62" t="s">
        <v>34</v>
      </c>
      <c r="C9" s="109">
        <f>'20210110'!B18</f>
        <v>80</v>
      </c>
      <c r="E9" s="72" t="s">
        <v>53</v>
      </c>
      <c r="F9" s="73">
        <v>595</v>
      </c>
      <c r="I9" s="90"/>
      <c r="M9" s="90"/>
    </row>
    <row r="10" spans="1:13" ht="38.25" thickBot="1">
      <c r="B10" s="63" t="s">
        <v>32</v>
      </c>
      <c r="C10" s="108">
        <f>'20210110'!C18</f>
        <v>194</v>
      </c>
      <c r="E10" s="74" t="s">
        <v>79</v>
      </c>
      <c r="F10" s="75">
        <v>6</v>
      </c>
      <c r="H10" s="99" t="s">
        <v>140</v>
      </c>
      <c r="I10" s="90"/>
      <c r="M10" s="90"/>
    </row>
    <row r="11" spans="1:13" ht="38.25" thickBot="1">
      <c r="B11" s="62" t="s">
        <v>54</v>
      </c>
      <c r="C11" s="109">
        <f>'20210110'!D18</f>
        <v>5</v>
      </c>
      <c r="E11" s="72" t="s">
        <v>80</v>
      </c>
      <c r="F11" s="73">
        <v>0</v>
      </c>
      <c r="H11" s="104" t="e">
        <f>SUM('20210110'!B28:B31/'20210110'!E18)</f>
        <v>#VALUE!</v>
      </c>
      <c r="I11" s="90"/>
      <c r="M11" s="90"/>
    </row>
    <row r="12" spans="1:13" ht="19.5" thickBot="1">
      <c r="B12" s="64" t="s">
        <v>55</v>
      </c>
      <c r="C12" s="110">
        <f>SUM(C8:C11)</f>
        <v>284</v>
      </c>
      <c r="E12" s="76" t="s">
        <v>3</v>
      </c>
      <c r="F12" s="77">
        <f>SUM(F8:F11)</f>
        <v>904</v>
      </c>
      <c r="M12" s="90"/>
    </row>
    <row r="14" spans="1:13">
      <c r="C14" t="s">
        <v>56</v>
      </c>
      <c r="D14" t="s">
        <v>84</v>
      </c>
      <c r="E14" t="s">
        <v>57</v>
      </c>
    </row>
    <row r="15" spans="1:13">
      <c r="B15" t="s">
        <v>58</v>
      </c>
      <c r="C15" s="55">
        <f>'20210110'!E3+'20210110'!E4</f>
        <v>9.1603053435114504E-2</v>
      </c>
      <c r="D15" s="56">
        <v>0.13163972286374134</v>
      </c>
      <c r="E15" s="97">
        <f>C15-D15</f>
        <v>-4.0036669428626839E-2</v>
      </c>
    </row>
    <row r="16" spans="1:13">
      <c r="B16" t="s">
        <v>59</v>
      </c>
      <c r="C16" s="55">
        <f>'20210110'!E3+'20210110'!E4+'20210110'!E5+'20210110'!E6</f>
        <v>0.41603053435114501</v>
      </c>
      <c r="D16" s="56">
        <v>0.39953810623556585</v>
      </c>
      <c r="E16" s="97">
        <f>C16-D16</f>
        <v>1.6492428115579161E-2</v>
      </c>
    </row>
    <row r="17" spans="2:10">
      <c r="B17" t="s">
        <v>60</v>
      </c>
      <c r="C17" s="55">
        <f>'20210110'!E7+'20210110'!E6+'20210110'!E5+'20210110'!E4+'20210110'!E3</f>
        <v>0.53053435114503811</v>
      </c>
      <c r="D17" s="56">
        <v>0.50115473441108549</v>
      </c>
      <c r="E17" s="97">
        <f>C17-D17</f>
        <v>2.9379616733952618E-2</v>
      </c>
    </row>
    <row r="18" spans="2:10">
      <c r="B18" t="s">
        <v>61</v>
      </c>
      <c r="C18" s="55">
        <f>'20210110'!E10+'20210110'!E11</f>
        <v>0.22137404580152673</v>
      </c>
      <c r="D18" s="56">
        <v>0.16859122401847576</v>
      </c>
      <c r="E18" s="98">
        <f>C18-D18</f>
        <v>5.2782821783050965E-2</v>
      </c>
    </row>
    <row r="19" spans="2:10" ht="18">
      <c r="B19" t="s">
        <v>62</v>
      </c>
      <c r="C19" s="55">
        <f>'20210110'!E11</f>
        <v>0.15267175572519084</v>
      </c>
      <c r="D19" s="56">
        <v>8.5450346420323328E-2</v>
      </c>
      <c r="E19" s="98">
        <f>C19-D19</f>
        <v>6.7221409304867516E-2</v>
      </c>
      <c r="J19" s="41"/>
    </row>
    <row r="20" spans="2:10" ht="16.5" customHeight="1">
      <c r="J20" s="41"/>
    </row>
    <row r="21" spans="2:10" ht="18">
      <c r="B21" s="57"/>
      <c r="J21" s="41"/>
    </row>
    <row r="22" spans="2:10" ht="18.75" thickBot="1">
      <c r="B22" s="58" t="s">
        <v>63</v>
      </c>
      <c r="C22" s="59" t="s">
        <v>64</v>
      </c>
      <c r="D22" s="59" t="s">
        <v>27</v>
      </c>
      <c r="E22" s="66" t="s">
        <v>77</v>
      </c>
    </row>
    <row r="23" spans="2:10" ht="18">
      <c r="B23" s="40" t="s">
        <v>93</v>
      </c>
      <c r="C23">
        <v>1</v>
      </c>
      <c r="D23" s="95" t="s">
        <v>185</v>
      </c>
      <c r="E23" s="102">
        <f>C24*100/SUM(C23:C26)</f>
        <v>69.026548672566378</v>
      </c>
    </row>
    <row r="24" spans="2:10" ht="18">
      <c r="B24" s="40" t="s">
        <v>65</v>
      </c>
      <c r="C24">
        <v>78</v>
      </c>
      <c r="D24" s="95" t="s">
        <v>186</v>
      </c>
      <c r="E24" s="60"/>
    </row>
    <row r="25" spans="2:10" ht="18">
      <c r="B25" s="40" t="s">
        <v>66</v>
      </c>
      <c r="C25">
        <v>12</v>
      </c>
      <c r="D25" s="95" t="s">
        <v>187</v>
      </c>
    </row>
    <row r="26" spans="2:10" ht="18">
      <c r="B26" s="40" t="s">
        <v>67</v>
      </c>
      <c r="C26">
        <v>22</v>
      </c>
      <c r="D26" s="95" t="s">
        <v>188</v>
      </c>
    </row>
    <row r="27" spans="2:10" ht="18">
      <c r="B27" s="40" t="s">
        <v>44</v>
      </c>
      <c r="C27">
        <v>171</v>
      </c>
      <c r="D27" s="95" t="s">
        <v>189</v>
      </c>
    </row>
    <row r="28" spans="2:10" ht="18">
      <c r="B28" s="40"/>
      <c r="C28">
        <f>SUM(C23:C27)</f>
        <v>284</v>
      </c>
      <c r="D28" s="95"/>
    </row>
    <row r="29" spans="2:10" ht="18">
      <c r="B29" s="40"/>
      <c r="D29" s="95"/>
    </row>
    <row r="30" spans="2:10">
      <c r="D30" s="95"/>
    </row>
    <row r="32" spans="2:10" ht="18.75" thickBot="1">
      <c r="B32" s="58" t="s">
        <v>68</v>
      </c>
      <c r="C32" s="59" t="s">
        <v>64</v>
      </c>
      <c r="D32" s="59" t="s">
        <v>27</v>
      </c>
    </row>
    <row r="33" spans="2:5" ht="18">
      <c r="B33" s="40" t="s">
        <v>69</v>
      </c>
      <c r="C33" s="41">
        <v>238</v>
      </c>
      <c r="D33" s="41" t="s">
        <v>190</v>
      </c>
    </row>
    <row r="34" spans="2:5" ht="18">
      <c r="B34" s="40" t="s">
        <v>70</v>
      </c>
      <c r="C34" s="41">
        <v>6</v>
      </c>
      <c r="D34" s="41" t="s">
        <v>191</v>
      </c>
      <c r="E34" s="66" t="s">
        <v>76</v>
      </c>
    </row>
    <row r="35" spans="2:5" ht="18">
      <c r="B35" s="40" t="s">
        <v>113</v>
      </c>
      <c r="C35" s="41">
        <v>6</v>
      </c>
      <c r="D35" s="41" t="s">
        <v>191</v>
      </c>
      <c r="E35" s="102">
        <f>C33*100/SUM(C33:C51)</f>
        <v>86.545454545454547</v>
      </c>
    </row>
    <row r="36" spans="2:5" ht="18">
      <c r="B36" s="40" t="s">
        <v>119</v>
      </c>
      <c r="C36" s="41">
        <v>4</v>
      </c>
      <c r="D36" s="41" t="s">
        <v>192</v>
      </c>
    </row>
    <row r="37" spans="2:5" ht="18">
      <c r="B37" s="40" t="s">
        <v>193</v>
      </c>
      <c r="C37" s="41">
        <v>3</v>
      </c>
      <c r="D37" s="41" t="s">
        <v>194</v>
      </c>
    </row>
    <row r="38" spans="2:5" ht="18">
      <c r="B38" s="40" t="s">
        <v>195</v>
      </c>
      <c r="C38" s="41">
        <v>2</v>
      </c>
      <c r="D38" s="41" t="s">
        <v>196</v>
      </c>
    </row>
    <row r="39" spans="2:5" ht="18">
      <c r="B39" s="40" t="s">
        <v>120</v>
      </c>
      <c r="C39" s="41">
        <v>2</v>
      </c>
      <c r="D39" s="41" t="s">
        <v>196</v>
      </c>
    </row>
    <row r="40" spans="2:5" ht="18">
      <c r="B40" s="40" t="s">
        <v>160</v>
      </c>
      <c r="C40" s="41">
        <v>2</v>
      </c>
      <c r="D40" s="41" t="s">
        <v>196</v>
      </c>
    </row>
    <row r="41" spans="2:5" ht="18">
      <c r="B41" s="40" t="s">
        <v>170</v>
      </c>
      <c r="C41" s="41">
        <v>2</v>
      </c>
      <c r="D41" s="41" t="s">
        <v>196</v>
      </c>
    </row>
    <row r="42" spans="2:5" ht="18">
      <c r="B42" s="40" t="s">
        <v>169</v>
      </c>
      <c r="C42" s="41">
        <v>1</v>
      </c>
      <c r="D42" s="41" t="s">
        <v>185</v>
      </c>
    </row>
    <row r="43" spans="2:5" ht="18">
      <c r="B43" s="40" t="s">
        <v>197</v>
      </c>
      <c r="C43" s="41">
        <v>1</v>
      </c>
      <c r="D43" s="41" t="s">
        <v>185</v>
      </c>
    </row>
    <row r="44" spans="2:5" ht="18">
      <c r="B44" s="40" t="s">
        <v>159</v>
      </c>
      <c r="C44" s="41">
        <v>1</v>
      </c>
      <c r="D44" s="41" t="s">
        <v>185</v>
      </c>
    </row>
    <row r="45" spans="2:5" ht="18">
      <c r="B45" s="40" t="s">
        <v>198</v>
      </c>
      <c r="C45" s="41">
        <v>1</v>
      </c>
      <c r="D45" s="41" t="s">
        <v>185</v>
      </c>
    </row>
    <row r="46" spans="2:5" ht="18">
      <c r="B46" s="40" t="s">
        <v>143</v>
      </c>
      <c r="C46" s="41">
        <v>1</v>
      </c>
      <c r="D46" s="41" t="s">
        <v>185</v>
      </c>
    </row>
    <row r="47" spans="2:5" ht="18">
      <c r="B47" s="40" t="s">
        <v>199</v>
      </c>
      <c r="C47" s="41">
        <v>1</v>
      </c>
      <c r="D47" s="41" t="s">
        <v>185</v>
      </c>
    </row>
    <row r="48" spans="2:5" ht="18">
      <c r="B48" s="40" t="s">
        <v>200</v>
      </c>
      <c r="C48" s="41">
        <v>1</v>
      </c>
      <c r="D48" s="41" t="s">
        <v>185</v>
      </c>
    </row>
    <row r="49" spans="2:4" ht="18">
      <c r="B49" s="40" t="s">
        <v>201</v>
      </c>
      <c r="C49" s="41">
        <v>1</v>
      </c>
      <c r="D49" s="41" t="s">
        <v>185</v>
      </c>
    </row>
    <row r="50" spans="2:4" ht="18">
      <c r="B50" s="40" t="s">
        <v>142</v>
      </c>
      <c r="C50" s="41">
        <v>1</v>
      </c>
      <c r="D50" s="41" t="s">
        <v>185</v>
      </c>
    </row>
    <row r="51" spans="2:4" ht="18">
      <c r="B51" s="40" t="s">
        <v>202</v>
      </c>
      <c r="C51" s="41">
        <v>1</v>
      </c>
      <c r="D51" s="41" t="s">
        <v>185</v>
      </c>
    </row>
    <row r="52" spans="2:4" ht="18">
      <c r="B52" s="40" t="s">
        <v>44</v>
      </c>
      <c r="C52" s="41">
        <v>9</v>
      </c>
      <c r="D52" s="41" t="s">
        <v>203</v>
      </c>
    </row>
    <row r="53" spans="2:4" ht="18">
      <c r="B53" s="40"/>
      <c r="C53" s="41"/>
      <c r="D53" s="41"/>
    </row>
    <row r="54" spans="2:4" ht="18">
      <c r="B54" s="40"/>
      <c r="C54" s="41">
        <f>SUM(C33:C53)</f>
        <v>284</v>
      </c>
      <c r="D54" s="41"/>
    </row>
    <row r="55" spans="2:4" ht="18">
      <c r="C55" s="41"/>
      <c r="D55" s="41"/>
    </row>
    <row r="56" spans="2:4" ht="18">
      <c r="D56" s="41"/>
    </row>
    <row r="57" spans="2:4" ht="18">
      <c r="D57" s="41"/>
    </row>
    <row r="58" spans="2:4" ht="18">
      <c r="D58" s="41"/>
    </row>
    <row r="59" spans="2:4">
      <c r="D59" s="95"/>
    </row>
    <row r="67" spans="2:6">
      <c r="B67" t="s">
        <v>227</v>
      </c>
    </row>
    <row r="68" spans="2:6">
      <c r="B68" t="s">
        <v>226</v>
      </c>
      <c r="C68" s="209" t="s">
        <v>219</v>
      </c>
      <c r="D68" s="209" t="s">
        <v>220</v>
      </c>
      <c r="E68" s="209" t="s">
        <v>221</v>
      </c>
      <c r="F68" s="209" t="s">
        <v>25</v>
      </c>
    </row>
    <row r="69" spans="2:6">
      <c r="B69" s="90">
        <v>44206</v>
      </c>
      <c r="C69" t="s">
        <v>222</v>
      </c>
      <c r="D69">
        <v>0</v>
      </c>
      <c r="E69">
        <v>1</v>
      </c>
      <c r="F69">
        <f>SUM(D69:E69)</f>
        <v>1</v>
      </c>
    </row>
    <row r="70" spans="2:6">
      <c r="B70" s="90">
        <v>44206</v>
      </c>
      <c r="C70" t="s">
        <v>223</v>
      </c>
      <c r="D70">
        <v>1</v>
      </c>
      <c r="E70">
        <v>0</v>
      </c>
      <c r="F70">
        <f>SUM(D70:E70)</f>
        <v>1</v>
      </c>
    </row>
    <row r="71" spans="2:6">
      <c r="B71" s="90">
        <v>44206</v>
      </c>
      <c r="C71" t="s">
        <v>224</v>
      </c>
      <c r="D71">
        <v>1</v>
      </c>
      <c r="E71">
        <v>0</v>
      </c>
      <c r="F71">
        <f>SUM(D71:E71)</f>
        <v>1</v>
      </c>
    </row>
    <row r="72" spans="2:6">
      <c r="B72" s="90">
        <v>44206</v>
      </c>
      <c r="C72" t="s">
        <v>225</v>
      </c>
      <c r="D72">
        <v>0</v>
      </c>
      <c r="E72">
        <v>1</v>
      </c>
      <c r="F72">
        <f>SUM(D72:E72)</f>
        <v>1</v>
      </c>
    </row>
  </sheetData>
  <mergeCells count="5">
    <mergeCell ref="H2:J2"/>
    <mergeCell ref="H3:J3"/>
    <mergeCell ref="H5:J5"/>
    <mergeCell ref="H6:J6"/>
    <mergeCell ref="H1:J1"/>
  </mergeCells>
  <conditionalFormatting sqref="E1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E15:E19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20210110</vt:lpstr>
      <vt:lpstr>PARA OCULTAR POSITIVIDAD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2021-01-11T15:49:56Z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