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720" yWindow="435" windowWidth="20490" windowHeight="11655"/>
  </bookViews>
  <sheets>
    <sheet name="20210109" sheetId="1" r:id="rId1"/>
    <sheet name="PARA OCULTAR POSITIVIDAD" sheetId="2" state="hidden" r:id="rId2"/>
    <sheet name="Hoja1" sheetId="3" r:id="rId3"/>
  </sheets>
  <definedNames>
    <definedName name="_xlnm._FilterDatabase" localSheetId="0" hidden="1">'20210109'!#REF!</definedName>
    <definedName name="_xlnm.Print_Area" localSheetId="1">'PARA OCULTAR POSITIVIDAD'!$A$15:$E$56</definedName>
  </definedNames>
  <calcPr calcId="124519"/>
</workbook>
</file>

<file path=xl/calcChain.xml><?xml version="1.0" encoding="utf-8"?>
<calcChain xmlns="http://schemas.openxmlformats.org/spreadsheetml/2006/main">
  <c r="G94" i="1"/>
  <c r="H11" i="2"/>
  <c r="B104" i="1"/>
  <c r="E35" i="2"/>
  <c r="C54"/>
  <c r="C12"/>
  <c r="E3" i="1"/>
  <c r="E4"/>
  <c r="E5"/>
  <c r="E6"/>
  <c r="E7"/>
  <c r="E8"/>
  <c r="E9"/>
  <c r="E10"/>
  <c r="E11"/>
  <c r="E18" l="1"/>
  <c r="D18"/>
  <c r="C18"/>
  <c r="B18"/>
  <c r="A18"/>
  <c r="D29" i="2"/>
  <c r="C5" l="1"/>
  <c r="D5"/>
  <c r="M3" l="1"/>
  <c r="M2"/>
  <c r="E23" l="1"/>
  <c r="G43" i="1" l="1"/>
  <c r="C29" i="2" l="1"/>
  <c r="G37" i="1" l="1"/>
  <c r="F12" i="2" l="1"/>
  <c r="B13" i="1"/>
  <c r="H43" l="1"/>
  <c r="C19"/>
  <c r="B19"/>
  <c r="C19" i="2" l="1"/>
  <c r="C22" i="1"/>
  <c r="C17" i="2" l="1"/>
  <c r="C16"/>
  <c r="C15"/>
  <c r="C18"/>
  <c r="E4" l="1"/>
  <c r="E3"/>
  <c r="E5" l="1"/>
  <c r="D19" i="1" l="1"/>
  <c r="A19"/>
  <c r="C23"/>
  <c r="F3" l="1"/>
  <c r="E19" i="2"/>
  <c r="C13" i="1"/>
  <c r="E16" i="2" l="1"/>
  <c r="E17"/>
  <c r="F4" i="1"/>
  <c r="F5" s="1"/>
  <c r="F6" s="1"/>
  <c r="F7" s="1"/>
  <c r="F8" s="1"/>
  <c r="F9" s="1"/>
  <c r="F10" s="1"/>
  <c r="F11" s="1"/>
  <c r="E15" i="2"/>
  <c r="E18"/>
</calcChain>
</file>

<file path=xl/comments1.xml><?xml version="1.0" encoding="utf-8"?>
<comments xmlns="http://schemas.openxmlformats.org/spreadsheetml/2006/main">
  <authors>
    <author>Autor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<sst xmlns="http://schemas.openxmlformats.org/spreadsheetml/2006/main" count="265" uniqueCount="246">
  <si>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</si>
  <si>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</si>
  <si>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</si>
  <si>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</si>
  <si>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</si>
  <si>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</si>
  <si>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</si>
  <si>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</si>
  <si>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</si>
  <si>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</si>
  <si>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</si>
  <si>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</si>
  <si>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</si>
  <si>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</si>
  <si>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</si>
  <si>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</si>
  <si>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</si>
  <si>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</si>
  <si>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</si>
  <si>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</si>
  <si>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</si>
  <si>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</si>
  <si>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</si>
  <si>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</si>
  <si>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</si>
  <si>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</si>
  <si>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</si>
  <si>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</si>
  <si>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</si>
  <si>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</si>
  <si>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</si>
  <si>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</si>
  <si>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</si>
  <si>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</si>
  <si>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</si>
  <si>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</si>
  <si>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</si>
  <si>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</si>
  <si>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</si>
  <si>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</si>
  <si>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</si>
  <si>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</si>
  <si>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</si>
  <si>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</si>
  <si>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</si>
  <si>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</si>
  <si>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</si>
  <si>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</si>
  <si>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</si>
  <si>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</si>
  <si>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</si>
  <si>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</si>
  <si>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</si>
  <si>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</si>
  <si>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</si>
  <si>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</si>
  <si>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</si>
  <si>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</si>
  <si>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</si>
  <si>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</si>
  <si>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</si>
  <si>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</si>
  <si>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</si>
  <si>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</si>
  <si>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</si>
  <si>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</si>
  <si>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</si>
  <si>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</si>
  <si>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</si>
  <si>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</si>
  <si>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</si>
  <si>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</si>
  <si>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</si>
  <si>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</si>
  <si>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</si>
  <si>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</si>
  <si>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</si>
  <si>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</si>
  <si>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</si>
  <si>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</si>
  <si>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</si>
  <si>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</si>
  <si>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</si>
  <si>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</si>
  <si>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</si>
  <si>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</si>
  <si>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</si>
  <si>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</si>
  <si>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DE DATA COVID (MAPA ZONAS) SELECCIONANDO EL DIA </t>
  </si>
  <si>
    <t>SECTOR</t>
  </si>
  <si>
    <t>Altas epidemiológicas</t>
  </si>
  <si>
    <t>Fallecidos</t>
  </si>
  <si>
    <t>*en azul ZBS con =&gt;10 casos</t>
  </si>
  <si>
    <t>Alcañiz</t>
  </si>
  <si>
    <t>BARBASTRO</t>
  </si>
  <si>
    <t>Centro socio-sanitario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</si>
  <si>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</si>
  <si>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</si>
  <si>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</si>
  <si>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</si>
  <si>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</si>
  <si>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</si>
  <si>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</si>
  <si>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</si>
  <si>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</si>
  <si>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</si>
  <si>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Tauste</t>
  </si>
  <si>
    <t>Ejea De Los Caballeros</t>
  </si>
  <si>
    <t>Universitas</t>
  </si>
  <si>
    <t>Calanda</t>
  </si>
  <si>
    <t>Sagasta-Ruiseñores</t>
  </si>
  <si>
    <t>Tarazona</t>
  </si>
  <si>
    <t>Actur Oeste</t>
  </si>
  <si>
    <t>Reboleria</t>
  </si>
  <si>
    <t>Santa Isabel</t>
  </si>
  <si>
    <t>ALCAÑIZ</t>
  </si>
  <si>
    <t>Bajo Aragón</t>
  </si>
  <si>
    <t>Somontano De Barbastro</t>
  </si>
  <si>
    <t>Tarazona Y El Moncayo</t>
  </si>
  <si>
    <t>Rumania</t>
  </si>
  <si>
    <t>Fernando El Catolico</t>
  </si>
  <si>
    <t>Parque Goya</t>
  </si>
  <si>
    <t>Casablanca</t>
  </si>
  <si>
    <t>Hernan Cortes</t>
  </si>
  <si>
    <t>San Pablo</t>
  </si>
  <si>
    <t>Colombia</t>
  </si>
  <si>
    <t>Marruecos</t>
  </si>
  <si>
    <t>Las Fuentes Norte</t>
  </si>
  <si>
    <t>San Jose Centro</t>
  </si>
  <si>
    <t>Sabiñanigo</t>
  </si>
  <si>
    <t>Monreal Del Campo</t>
  </si>
  <si>
    <t>Alto Gállego</t>
  </si>
  <si>
    <t>San Jose Norte</t>
  </si>
  <si>
    <t>Calamocha</t>
  </si>
  <si>
    <t>Teruel Centro</t>
  </si>
  <si>
    <t>Utebo</t>
  </si>
  <si>
    <t>Romareda - Seminario</t>
  </si>
  <si>
    <t>Gallur</t>
  </si>
  <si>
    <t>Huesca Capital Nº 1 (Perpetuo Socorro)</t>
  </si>
  <si>
    <t>Huesca Capital Nº 2 (Santo Grial)</t>
  </si>
  <si>
    <t>Utrillas</t>
  </si>
  <si>
    <t>Delicias Norte</t>
  </si>
  <si>
    <t>Delicias Sur</t>
  </si>
  <si>
    <t>San Jose Sur</t>
  </si>
  <si>
    <t>Cuencas Mineras</t>
  </si>
  <si>
    <t>La Jacetania</t>
  </si>
  <si>
    <t>Ribera Alta Del Ebro</t>
  </si>
  <si>
    <t>Oliver</t>
  </si>
  <si>
    <t>Miralbueno-Garrapinillos</t>
  </si>
  <si>
    <t>Actur Sur</t>
  </si>
  <si>
    <t>% ZBS con 10 o mas casos</t>
  </si>
  <si>
    <t>Bajo Aragón-Caspe / Baix Aragó-Casp</t>
  </si>
  <si>
    <t>La Ribagorza</t>
  </si>
  <si>
    <t>Cinca Medio</t>
  </si>
  <si>
    <t>Centro sanitario</t>
  </si>
  <si>
    <t>Nicaragua</t>
  </si>
  <si>
    <t>Cuba</t>
  </si>
  <si>
    <t>Fraga</t>
  </si>
  <si>
    <t>Actur Norte</t>
  </si>
  <si>
    <t>Fuentes De Ebro</t>
  </si>
  <si>
    <t>Zalfonada</t>
  </si>
  <si>
    <t>Bombarda</t>
  </si>
  <si>
    <t>Independencia</t>
  </si>
  <si>
    <t>Andorra</t>
  </si>
  <si>
    <t>Binefar</t>
  </si>
  <si>
    <t>Zuera</t>
  </si>
  <si>
    <t xml:space="preserve">Ejea De Los Caballeros </t>
  </si>
  <si>
    <t>Bajo Cinca / Baix Cinca</t>
  </si>
  <si>
    <t>Gúdar-Javalambre</t>
  </si>
  <si>
    <t>La Litera / La Llitera</t>
  </si>
  <si>
    <t>Andorra-Sierra De Arcos</t>
  </si>
  <si>
    <t>Ribera Baja Del Ebro</t>
  </si>
  <si>
    <t>Bajo Martín</t>
  </si>
  <si>
    <t>Campo De Daroca</t>
  </si>
  <si>
    <t>Matarraña / Matarranya</t>
  </si>
  <si>
    <t>Valdejalón</t>
  </si>
  <si>
    <t>Brasil</t>
  </si>
  <si>
    <t>República Dominicana</t>
  </si>
  <si>
    <t>Alagon</t>
  </si>
  <si>
    <t>Calatayud Urbana</t>
  </si>
  <si>
    <t>Caspe</t>
  </si>
  <si>
    <t>Los Monegros</t>
  </si>
  <si>
    <t>Campo De Cariñena</t>
  </si>
  <si>
    <t>Sobrarbe</t>
  </si>
  <si>
    <t>Alfajarin</t>
  </si>
  <si>
    <t>Campo De Belchite</t>
  </si>
  <si>
    <t>Maestrazgo</t>
  </si>
  <si>
    <t>Peru</t>
  </si>
  <si>
    <t>Huesca Capital Nº 3 (Pirineos)</t>
  </si>
  <si>
    <t>Madre Vedruna-Miraflores</t>
  </si>
  <si>
    <t>Torrero La Paz</t>
  </si>
  <si>
    <t>Cariñena</t>
  </si>
  <si>
    <t>Herrera De Los Navarros</t>
  </si>
  <si>
    <t>La Almunia De Doña Godina</t>
  </si>
  <si>
    <t>No consta</t>
  </si>
  <si>
    <t>Calatayud</t>
  </si>
  <si>
    <t>Distribución por edad y sexo: en 11 casos confirmados no ha sido posible identificar la edad o el sexo</t>
  </si>
  <si>
    <t>Distribución por provincias: en 16 casos no  ha sido posible identificar la provincia de procedencia</t>
  </si>
  <si>
    <t>Argelia</t>
  </si>
  <si>
    <t>Federacion Rusa</t>
  </si>
  <si>
    <t>Senegal</t>
  </si>
  <si>
    <t>Valdefierro</t>
  </si>
  <si>
    <t>Sadaba</t>
  </si>
  <si>
    <t>Venecia</t>
  </si>
  <si>
    <t>Cella</t>
  </si>
  <si>
    <t>Casetas</t>
  </si>
  <si>
    <t>Aliaga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</si>
  <si>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</si>
  <si>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</si>
  <si>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</si>
  <si>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</si>
  <si>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Jaca </t>
  </si>
  <si>
    <t xml:space="preserve">Monzón </t>
  </si>
  <si>
    <t xml:space="preserve">Tarazona </t>
  </si>
  <si>
    <t>Sierra De Albarracín</t>
  </si>
  <si>
    <t>Casos: 463</t>
  </si>
  <si>
    <t>1.51</t>
  </si>
  <si>
    <t>Bolivia</t>
  </si>
  <si>
    <t>Suiza</t>
  </si>
  <si>
    <t>Camerún</t>
  </si>
  <si>
    <t>China</t>
  </si>
  <si>
    <t>Costa Rica</t>
  </si>
  <si>
    <t>México</t>
  </si>
  <si>
    <t>Paraguay</t>
  </si>
  <si>
    <t>36.07</t>
  </si>
  <si>
    <t>16.41</t>
  </si>
  <si>
    <t>13.17</t>
  </si>
  <si>
    <t>12.74</t>
  </si>
  <si>
    <t>4.97</t>
  </si>
  <si>
    <t>3.24</t>
  </si>
  <si>
    <t>3.02</t>
  </si>
  <si>
    <t>8.86</t>
  </si>
  <si>
    <t>Distribución por Sector Sanitario: en 41 casos confirmados no ha sido posible identificar el sector sanitario.</t>
  </si>
  <si>
    <t>Maella</t>
  </si>
  <si>
    <t>Albarracin</t>
  </si>
  <si>
    <t>Alcorisa</t>
  </si>
  <si>
    <t>Biescas-Valle De Tena</t>
  </si>
  <si>
    <t>Calaceite</t>
  </si>
  <si>
    <t>Mas De Las Matas</t>
  </si>
  <si>
    <t>Valderrobres</t>
  </si>
  <si>
    <t>Distribución por Zona Básica de Salud (ZBS): en 41 casos confirmado no ha sido posible identificar la ZBS.</t>
  </si>
  <si>
    <t xml:space="preserve">Alcañiz </t>
  </si>
  <si>
    <t>Campo De Borja</t>
  </si>
  <si>
    <t>Distribución por Comarcas: en 39 casos confirmados no ha sido posible identificar la comarca.</t>
  </si>
  <si>
    <t>Total casos confirmados</t>
  </si>
  <si>
    <t>Distribución por síntomas: en 7 casos confirmados no ha sido posible identificar la existencia o no de sintomatología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</si>
</sst>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4" fillId="18" borderId="0" applyNumberFormat="0" applyBorder="0" applyAlignment="0" applyProtection="0"/>
    <xf numFmtId="0" fontId="2" fillId="19" borderId="18" applyNumberFormat="0" applyFont="0" applyAlignment="0" applyProtection="0"/>
  </cellStyleXfs>
  <cellXfs count="16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0" fillId="0" borderId="0" xfId="0" applyNumberFormat="1"/>
    <xf numFmtId="0" fontId="11" fillId="12" borderId="11" xfId="0" applyFont="1" applyFill="1" applyBorder="1" applyAlignment="1">
      <alignment horizontal="left"/>
    </xf>
    <xf numFmtId="0" fontId="11" fillId="13" borderId="11" xfId="0" applyFont="1" applyFill="1" applyBorder="1" applyAlignment="1">
      <alignment horizontal="left"/>
    </xf>
    <xf numFmtId="0" fontId="12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4" fontId="15" fillId="20" borderId="9" xfId="0" applyNumberFormat="1" applyFont="1" applyFill="1" applyBorder="1" applyAlignment="1">
      <alignment horizontal="center"/>
    </xf>
    <xf numFmtId="0" fontId="15" fillId="20" borderId="19" xfId="0" applyFont="1" applyFill="1" applyBorder="1" applyAlignment="1">
      <alignment horizontal="center"/>
    </xf>
    <xf numFmtId="0" fontId="15" fillId="20" borderId="2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left"/>
    </xf>
    <xf numFmtId="0" fontId="16" fillId="6" borderId="6" xfId="0" applyFont="1" applyFill="1" applyBorder="1" applyAlignment="1">
      <alignment horizontal="center"/>
    </xf>
    <xf numFmtId="164" fontId="16" fillId="6" borderId="21" xfId="1" applyNumberFormat="1" applyFont="1" applyFill="1" applyBorder="1" applyAlignment="1">
      <alignment horizontal="center"/>
    </xf>
    <xf numFmtId="0" fontId="15" fillId="14" borderId="22" xfId="0" applyFont="1" applyFill="1" applyBorder="1"/>
    <xf numFmtId="0" fontId="15" fillId="14" borderId="5" xfId="0" applyFont="1" applyFill="1" applyBorder="1" applyAlignment="1">
      <alignment horizontal="center"/>
    </xf>
    <xf numFmtId="10" fontId="15" fillId="14" borderId="23" xfId="0" applyNumberFormat="1" applyFont="1" applyFill="1" applyBorder="1" applyAlignment="1">
      <alignment horizontal="center"/>
    </xf>
    <xf numFmtId="0" fontId="0" fillId="0" borderId="0" xfId="0" applyBorder="1"/>
    <xf numFmtId="0" fontId="15" fillId="15" borderId="24" xfId="0" applyFont="1" applyFill="1" applyBorder="1"/>
    <xf numFmtId="0" fontId="15" fillId="15" borderId="13" xfId="0" applyFont="1" applyFill="1" applyBorder="1" applyAlignment="1">
      <alignment horizontal="center"/>
    </xf>
    <xf numFmtId="10" fontId="15" fillId="15" borderId="25" xfId="0" applyNumberFormat="1" applyFont="1" applyFill="1" applyBorder="1" applyAlignment="1">
      <alignment horizontal="center"/>
    </xf>
    <xf numFmtId="9" fontId="0" fillId="14" borderId="0" xfId="1" applyFont="1" applyFill="1"/>
    <xf numFmtId="9" fontId="0" fillId="0" borderId="0" xfId="0" applyNumberFormat="1"/>
    <xf numFmtId="0" fontId="18" fillId="0" borderId="0" xfId="0" applyFont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0" fillId="14" borderId="0" xfId="0" applyFill="1"/>
    <xf numFmtId="0" fontId="1" fillId="7" borderId="26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7" fillId="21" borderId="17" xfId="0" applyFont="1" applyFill="1" applyBorder="1" applyAlignment="1">
      <alignment horizontal="justify" vertical="center" wrapText="1"/>
    </xf>
    <xf numFmtId="0" fontId="17" fillId="6" borderId="11" xfId="0" applyFont="1" applyFill="1" applyBorder="1" applyAlignment="1">
      <alignment horizontal="justify" vertical="center" wrapText="1"/>
    </xf>
    <xf numFmtId="0" fontId="17" fillId="21" borderId="11" xfId="0" applyFont="1" applyFill="1" applyBorder="1" applyAlignment="1">
      <alignment horizontal="justify" vertical="center" wrapText="1"/>
    </xf>
    <xf numFmtId="0" fontId="17" fillId="21" borderId="12" xfId="0" applyFont="1" applyFill="1" applyBorder="1" applyAlignment="1">
      <alignment horizontal="justify" vertical="center" wrapText="1"/>
    </xf>
    <xf numFmtId="0" fontId="1" fillId="22" borderId="8" xfId="0" applyFont="1" applyFill="1" applyBorder="1" applyAlignment="1">
      <alignment horizontal="center" vertical="center"/>
    </xf>
    <xf numFmtId="0" fontId="0" fillId="19" borderId="18" xfId="3" applyFont="1"/>
    <xf numFmtId="0" fontId="14" fillId="18" borderId="0" xfId="2"/>
    <xf numFmtId="0" fontId="19" fillId="23" borderId="0" xfId="0" applyFont="1" applyFill="1"/>
    <xf numFmtId="0" fontId="20" fillId="23" borderId="0" xfId="0" applyFont="1" applyFill="1" applyBorder="1" applyAlignment="1">
      <alignment horizontal="left" vertical="center"/>
    </xf>
    <xf numFmtId="0" fontId="21" fillId="25" borderId="27" xfId="0" applyFont="1" applyFill="1" applyBorder="1" applyAlignment="1">
      <alignment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23" fillId="27" borderId="27" xfId="0" applyFont="1" applyFill="1" applyBorder="1" applyAlignment="1">
      <alignment horizontal="left" vertical="center" wrapText="1"/>
    </xf>
    <xf numFmtId="0" fontId="15" fillId="27" borderId="28" xfId="0" applyFont="1" applyFill="1" applyBorder="1" applyAlignment="1">
      <alignment horizontal="right" vertical="center" wrapText="1"/>
    </xf>
    <xf numFmtId="0" fontId="23" fillId="28" borderId="31" xfId="0" applyFont="1" applyFill="1" applyBorder="1" applyAlignment="1">
      <alignment horizontal="left" vertical="center" wrapText="1"/>
    </xf>
    <xf numFmtId="0" fontId="15" fillId="28" borderId="33" xfId="0" applyFont="1" applyFill="1" applyBorder="1" applyAlignment="1">
      <alignment horizontal="right" vertical="center" wrapText="1"/>
    </xf>
    <xf numFmtId="0" fontId="10" fillId="11" borderId="5" xfId="0" applyFont="1" applyFill="1" applyBorder="1"/>
    <xf numFmtId="0" fontId="8" fillId="6" borderId="5" xfId="0" applyFont="1" applyFill="1" applyBorder="1"/>
    <xf numFmtId="0" fontId="10" fillId="14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4" fillId="18" borderId="0" xfId="2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0" fillId="24" borderId="2" xfId="0" applyFill="1" applyBorder="1" applyAlignment="1">
      <alignment vertical="center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4" fontId="0" fillId="0" borderId="0" xfId="0" applyNumberFormat="1"/>
    <xf numFmtId="0" fontId="10" fillId="8" borderId="11" xfId="0" applyFont="1" applyFill="1" applyBorder="1" applyAlignment="1">
      <alignment horizontal="left"/>
    </xf>
    <xf numFmtId="0" fontId="10" fillId="8" borderId="5" xfId="0" applyNumberFormat="1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4" fontId="26" fillId="0" borderId="0" xfId="0" applyNumberFormat="1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9" borderId="36" xfId="0" applyFill="1" applyBorder="1" applyAlignment="1">
      <alignment vertical="center"/>
    </xf>
    <xf numFmtId="0" fontId="0" fillId="0" borderId="0" xfId="0" applyAlignment="1">
      <alignment horizontal="right"/>
    </xf>
    <xf numFmtId="0" fontId="11" fillId="9" borderId="11" xfId="0" applyFont="1" applyFill="1" applyBorder="1" applyAlignment="1">
      <alignment horizontal="left"/>
    </xf>
    <xf numFmtId="0" fontId="1" fillId="11" borderId="9" xfId="0" applyFont="1" applyFill="1" applyBorder="1" applyAlignment="1">
      <alignment horizontal="center" vertical="center"/>
    </xf>
    <xf numFmtId="0" fontId="0" fillId="11" borderId="2" xfId="0" applyFill="1" applyBorder="1" applyAlignment="1"/>
    <xf numFmtId="0" fontId="8" fillId="9" borderId="37" xfId="0" applyFont="1" applyFill="1" applyBorder="1"/>
    <xf numFmtId="0" fontId="0" fillId="9" borderId="5" xfId="0" applyFill="1" applyBorder="1" applyAlignment="1">
      <alignment vertical="center"/>
    </xf>
    <xf numFmtId="0" fontId="8" fillId="9" borderId="23" xfId="0" applyFont="1" applyFill="1" applyBorder="1"/>
    <xf numFmtId="2" fontId="0" fillId="0" borderId="2" xfId="0" applyNumberFormat="1" applyFill="1" applyBorder="1" applyAlignment="1"/>
    <xf numFmtId="0" fontId="0" fillId="0" borderId="2" xfId="0" applyFill="1" applyBorder="1" applyAlignment="1"/>
    <xf numFmtId="9" fontId="0" fillId="17" borderId="1" xfId="1" applyFont="1" applyFill="1" applyBorder="1"/>
    <xf numFmtId="10" fontId="0" fillId="0" borderId="0" xfId="0" applyNumberFormat="1" applyFill="1"/>
    <xf numFmtId="10" fontId="0" fillId="14" borderId="0" xfId="0" applyNumberFormat="1" applyFill="1"/>
    <xf numFmtId="0" fontId="8" fillId="16" borderId="5" xfId="0" applyFont="1" applyFill="1" applyBorder="1" applyAlignment="1">
      <alignment horizontal="right"/>
    </xf>
    <xf numFmtId="0" fontId="13" fillId="29" borderId="0" xfId="0" applyFont="1" applyFill="1" applyAlignment="1">
      <alignment vertical="center" wrapText="1"/>
    </xf>
    <xf numFmtId="2" fontId="10" fillId="8" borderId="35" xfId="1" applyNumberFormat="1" applyFont="1" applyFill="1" applyBorder="1"/>
    <xf numFmtId="164" fontId="2" fillId="10" borderId="1" xfId="1" applyNumberFormat="1" applyFont="1" applyFill="1" applyBorder="1"/>
    <xf numFmtId="0" fontId="27" fillId="30" borderId="0" xfId="0" applyFont="1" applyFill="1"/>
    <xf numFmtId="2" fontId="0" fillId="14" borderId="0" xfId="0" applyNumberFormat="1" applyFill="1"/>
    <xf numFmtId="0" fontId="0" fillId="9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8" fillId="10" borderId="5" xfId="0" applyFont="1" applyFill="1" applyBorder="1" applyAlignment="1">
      <alignment horizontal="right"/>
    </xf>
    <xf numFmtId="0" fontId="8" fillId="14" borderId="5" xfId="0" applyFont="1" applyFill="1" applyBorder="1" applyAlignment="1">
      <alignment horizontal="right"/>
    </xf>
    <xf numFmtId="0" fontId="8" fillId="16" borderId="5" xfId="0" applyFont="1" applyFill="1" applyBorder="1"/>
    <xf numFmtId="0" fontId="0" fillId="0" borderId="0" xfId="0" applyFill="1" applyBorder="1" applyAlignment="1">
      <alignment vertical="center"/>
    </xf>
    <xf numFmtId="0" fontId="18" fillId="29" borderId="0" xfId="0" applyFont="1" applyFill="1" applyAlignment="1">
      <alignment vertical="center" wrapText="1"/>
    </xf>
    <xf numFmtId="0" fontId="9" fillId="12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 horizontal="right"/>
    </xf>
    <xf numFmtId="0" fontId="9" fillId="9" borderId="11" xfId="0" applyFont="1" applyFill="1" applyBorder="1" applyAlignment="1">
      <alignment horizontal="right"/>
    </xf>
    <xf numFmtId="0" fontId="8" fillId="6" borderId="5" xfId="0" applyFont="1" applyFill="1" applyBorder="1" applyAlignment="1">
      <alignment horizontal="right"/>
    </xf>
    <xf numFmtId="0" fontId="8" fillId="10" borderId="5" xfId="0" applyFont="1" applyFill="1" applyBorder="1"/>
    <xf numFmtId="0" fontId="8" fillId="14" borderId="5" xfId="0" applyFont="1" applyFill="1" applyBorder="1"/>
    <xf numFmtId="0" fontId="3" fillId="30" borderId="0" xfId="0" applyFont="1" applyFill="1"/>
    <xf numFmtId="0" fontId="13" fillId="0" borderId="0" xfId="0" applyFont="1" applyAlignment="1">
      <alignment horizontal="left" vertical="center" wrapText="1"/>
    </xf>
    <xf numFmtId="3" fontId="1" fillId="29" borderId="4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left"/>
    </xf>
    <xf numFmtId="0" fontId="11" fillId="6" borderId="6" xfId="0" applyNumberFormat="1" applyFont="1" applyFill="1" applyBorder="1"/>
    <xf numFmtId="10" fontId="11" fillId="6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7" fillId="21" borderId="17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3" fontId="17" fillId="21" borderId="14" xfId="0" applyNumberFormat="1" applyFont="1" applyFill="1" applyBorder="1" applyAlignment="1">
      <alignment horizontal="center" vertical="center" wrapText="1"/>
    </xf>
    <xf numFmtId="0" fontId="8" fillId="11" borderId="5" xfId="0" applyFont="1" applyFill="1" applyBorder="1"/>
    <xf numFmtId="0" fontId="8" fillId="11" borderId="5" xfId="0" applyFont="1" applyFill="1" applyBorder="1" applyAlignment="1">
      <alignment horizontal="right"/>
    </xf>
    <xf numFmtId="0" fontId="0" fillId="10" borderId="5" xfId="0" applyFill="1" applyBorder="1" applyAlignment="1">
      <alignment vertical="center"/>
    </xf>
    <xf numFmtId="0" fontId="0" fillId="10" borderId="5" xfId="0" applyFill="1" applyBorder="1" applyAlignment="1">
      <alignment horizontal="right" vertical="center"/>
    </xf>
    <xf numFmtId="0" fontId="1" fillId="11" borderId="9" xfId="0" applyFont="1" applyFill="1" applyBorder="1" applyAlignment="1">
      <alignment horizontal="center" vertical="center"/>
    </xf>
    <xf numFmtId="0" fontId="0" fillId="11" borderId="10" xfId="0" applyFill="1" applyBorder="1" applyAlignment="1"/>
    <xf numFmtId="0" fontId="0" fillId="11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4" fillId="18" borderId="7" xfId="2" applyBorder="1" applyAlignment="1">
      <alignment horizontal="center" vertical="center" wrapText="1"/>
    </xf>
    <xf numFmtId="0" fontId="28" fillId="31" borderId="5" xfId="0" applyFont="1" applyFill="1" applyBorder="1" applyAlignment="1">
      <alignment vertical="center"/>
    </xf>
    <xf numFmtId="0" fontId="28" fillId="31" borderId="5" xfId="0" applyFont="1" applyFill="1" applyBorder="1" applyAlignment="1">
      <alignment horizontal="right"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  <color rgb="FFFF5555"/>
      <color rgb="FFFFC6C6"/>
      <color rgb="FFFFAAAA"/>
      <color rgb="FFFEC2B8"/>
      <color rgb="FFFF7272"/>
      <color rgb="FFFF8E8E"/>
      <color rgb="FFFFE3E3"/>
      <color rgb="FFFF3939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topLeftCell="A10" workbookViewId="0">
      <selection activeCell="D23" sqref="D23"/>
    </sheetView>
  </sheetViews>
  <sheetFormatPr baseColWidth="10" defaultColWidth="9.140625" defaultRowHeight="1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21.140625" customWidth="1"/>
    <col min="6" max="6" width="23.7109375" customWidth="1"/>
    <col min="7" max="7" width="23.5703125" customWidth="1"/>
    <col min="8" max="8" width="11.7109375" customWidth="1"/>
    <col min="9" max="10" width="16.5703125" customWidth="1"/>
    <col min="11" max="11" width="20.140625" customWidth="1"/>
    <col min="12" max="12" width="28.7109375" style="146" customWidth="1"/>
    <col min="13" max="13" width="26.28515625" customWidth="1"/>
    <col min="15" max="15" width="9.140625" style="109"/>
    <col min="18" max="18" width="14.7109375" customWidth="1"/>
  </cols>
  <sheetData>
    <row r="1" spans="1:13" ht="15" customHeight="1" thickBot="1">
      <c r="A1" s="29" t="s">
        <v>196</v>
      </c>
      <c r="I1" s="71" t="s">
        <v>83</v>
      </c>
      <c r="J1" s="71"/>
      <c r="K1" s="71"/>
    </row>
    <row r="2" spans="1:13" ht="1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68" t="s">
        <v>73</v>
      </c>
      <c r="I2" s="72" t="s">
        <v>84</v>
      </c>
      <c r="J2" s="71"/>
      <c r="K2" s="71"/>
    </row>
    <row r="3" spans="1:13" ht="15" customHeight="1" thickBot="1">
      <c r="A3" s="1" t="s">
        <v>4</v>
      </c>
      <c r="B3" s="22">
        <v>0</v>
      </c>
      <c r="C3" s="23">
        <v>0</v>
      </c>
      <c r="D3" s="9">
        <v>0</v>
      </c>
      <c r="E3" s="15">
        <f>D3/$D$12</f>
        <v>0</v>
      </c>
      <c r="F3" s="4">
        <f>E3</f>
        <v>0</v>
      </c>
      <c r="G3" s="15">
        <v>4.464285714285714E-3</v>
      </c>
    </row>
    <row r="4" spans="1:13" ht="15" customHeight="1" thickBot="1">
      <c r="A4" s="1" t="s">
        <v>5</v>
      </c>
      <c r="B4" s="24">
        <v>33</v>
      </c>
      <c r="C4" s="20">
        <v>24</v>
      </c>
      <c r="D4" s="9">
        <v>57</v>
      </c>
      <c r="E4" s="15">
        <f t="shared" ref="E4:E11" si="0">D4/$D$12</f>
        <v>0.13163972286374134</v>
      </c>
      <c r="F4" s="118">
        <f>F3+E4</f>
        <v>0.13163972286374134</v>
      </c>
      <c r="G4" s="15">
        <v>9.375E-2</v>
      </c>
    </row>
    <row r="5" spans="1:13" ht="15" customHeight="1" thickBot="1">
      <c r="A5" s="1" t="s">
        <v>6</v>
      </c>
      <c r="B5" s="24">
        <v>36</v>
      </c>
      <c r="C5" s="20">
        <v>22</v>
      </c>
      <c r="D5" s="9">
        <v>58</v>
      </c>
      <c r="E5" s="15">
        <f t="shared" si="0"/>
        <v>0.13394919168591224</v>
      </c>
      <c r="F5" s="4">
        <f>F4+E5</f>
        <v>0.26558891454965361</v>
      </c>
      <c r="G5" s="15">
        <v>0.13988095238095238</v>
      </c>
      <c r="H5" s="41"/>
      <c r="I5" s="42"/>
      <c r="J5" s="42"/>
    </row>
    <row r="6" spans="1:13" ht="15" customHeight="1" thickBot="1">
      <c r="A6" s="1" t="s">
        <v>7</v>
      </c>
      <c r="B6" s="24">
        <v>23</v>
      </c>
      <c r="C6" s="20">
        <v>35</v>
      </c>
      <c r="D6" s="9">
        <v>58</v>
      </c>
      <c r="E6" s="15">
        <f t="shared" si="0"/>
        <v>0.13394919168591224</v>
      </c>
      <c r="F6" s="10">
        <f t="shared" ref="F6:F11" si="1">F5+E6</f>
        <v>0.39953810623556585</v>
      </c>
      <c r="G6" s="15">
        <v>0.1130952380952381</v>
      </c>
      <c r="H6" s="41"/>
      <c r="I6" s="42"/>
      <c r="J6" s="42"/>
      <c r="K6" s="42"/>
      <c r="L6" s="141"/>
      <c r="M6" s="42"/>
    </row>
    <row r="7" spans="1:13" ht="15" customHeight="1" thickBot="1">
      <c r="A7" s="1" t="s">
        <v>8</v>
      </c>
      <c r="B7" s="24">
        <v>14</v>
      </c>
      <c r="C7" s="20">
        <v>30</v>
      </c>
      <c r="D7" s="9">
        <v>44</v>
      </c>
      <c r="E7" s="15">
        <f t="shared" si="0"/>
        <v>0.10161662817551963</v>
      </c>
      <c r="F7" s="10">
        <f t="shared" si="1"/>
        <v>0.50115473441108549</v>
      </c>
      <c r="G7" s="15">
        <v>0.15029761904761904</v>
      </c>
      <c r="H7" s="41"/>
      <c r="I7" s="42"/>
      <c r="J7" s="42"/>
      <c r="K7" s="42"/>
      <c r="L7" s="141"/>
      <c r="M7" s="42"/>
    </row>
    <row r="8" spans="1:13" ht="15" customHeight="1" thickBot="1">
      <c r="A8" s="1" t="s">
        <v>9</v>
      </c>
      <c r="B8" s="24">
        <v>43</v>
      </c>
      <c r="C8" s="20">
        <v>45</v>
      </c>
      <c r="D8" s="9">
        <v>88</v>
      </c>
      <c r="E8" s="15">
        <f t="shared" si="0"/>
        <v>0.20323325635103925</v>
      </c>
      <c r="F8" s="4">
        <f t="shared" si="1"/>
        <v>0.70438799076212477</v>
      </c>
      <c r="G8" s="15">
        <v>0.15773809523809523</v>
      </c>
      <c r="H8" s="41"/>
      <c r="I8" s="42"/>
      <c r="J8" s="42"/>
      <c r="K8" s="42"/>
      <c r="L8" s="141"/>
      <c r="M8" s="42"/>
    </row>
    <row r="9" spans="1:13" ht="15" customHeight="1" thickBot="1">
      <c r="A9" s="1" t="s">
        <v>10</v>
      </c>
      <c r="B9" s="24">
        <v>28</v>
      </c>
      <c r="C9" s="20">
        <v>27</v>
      </c>
      <c r="D9" s="9">
        <v>55</v>
      </c>
      <c r="E9" s="15">
        <f t="shared" si="0"/>
        <v>0.12702078521939955</v>
      </c>
      <c r="F9" s="4">
        <f t="shared" si="1"/>
        <v>0.8314087759815243</v>
      </c>
      <c r="G9" s="15">
        <v>0.15922619047619047</v>
      </c>
      <c r="I9" s="41"/>
      <c r="J9" s="42"/>
      <c r="K9" s="42"/>
      <c r="L9" s="141"/>
      <c r="M9" s="42"/>
    </row>
    <row r="10" spans="1:13" ht="15" customHeight="1" thickBot="1">
      <c r="A10" s="1" t="s">
        <v>11</v>
      </c>
      <c r="B10" s="24">
        <v>15</v>
      </c>
      <c r="C10" s="20">
        <v>21</v>
      </c>
      <c r="D10" s="9">
        <v>36</v>
      </c>
      <c r="E10" s="15">
        <f t="shared" si="0"/>
        <v>8.3140877598152418E-2</v>
      </c>
      <c r="F10" s="4">
        <f t="shared" si="1"/>
        <v>0.91454965357967666</v>
      </c>
      <c r="G10" s="15">
        <v>7.4404761904761904E-2</v>
      </c>
      <c r="J10" s="41"/>
      <c r="K10" s="42"/>
      <c r="L10" s="141"/>
      <c r="M10" s="42"/>
    </row>
    <row r="11" spans="1:13" ht="15" customHeight="1" thickBot="1">
      <c r="A11" s="1" t="s">
        <v>102</v>
      </c>
      <c r="B11" s="24">
        <v>18</v>
      </c>
      <c r="C11" s="20">
        <v>19</v>
      </c>
      <c r="D11" s="9">
        <v>37</v>
      </c>
      <c r="E11" s="15">
        <f t="shared" si="0"/>
        <v>8.5450346420323328E-2</v>
      </c>
      <c r="F11" s="4">
        <f t="shared" si="1"/>
        <v>1</v>
      </c>
      <c r="G11" s="124">
        <v>0.10714285714285714</v>
      </c>
      <c r="J11" s="41"/>
      <c r="K11" s="42"/>
      <c r="L11" s="141"/>
      <c r="M11" s="42"/>
    </row>
    <row r="12" spans="1:13" ht="15" customHeight="1" thickBot="1">
      <c r="A12" s="28" t="s">
        <v>26</v>
      </c>
      <c r="B12" s="81">
        <v>210</v>
      </c>
      <c r="C12" s="81">
        <v>223</v>
      </c>
      <c r="D12" s="81">
        <v>433</v>
      </c>
      <c r="J12" s="41"/>
      <c r="K12" s="42"/>
      <c r="L12" s="141"/>
      <c r="M12" s="42"/>
    </row>
    <row r="13" spans="1:13" ht="15" customHeight="1">
      <c r="A13" s="5"/>
      <c r="B13" s="8">
        <f>B12/D12</f>
        <v>0.48498845265588914</v>
      </c>
      <c r="C13" s="8">
        <f>C12/D12</f>
        <v>0.51501154734411081</v>
      </c>
      <c r="D13" s="6"/>
      <c r="F13" s="35"/>
      <c r="K13" s="42"/>
      <c r="L13" s="141"/>
      <c r="M13" s="42"/>
    </row>
    <row r="14" spans="1:13" ht="15" customHeight="1">
      <c r="A14" s="5"/>
      <c r="B14" s="8"/>
      <c r="C14" s="8"/>
      <c r="D14" s="6"/>
      <c r="E14" s="35"/>
      <c r="J14" s="104"/>
      <c r="K14" s="42"/>
      <c r="L14" s="141"/>
      <c r="M14" s="42"/>
    </row>
    <row r="15" spans="1:13" ht="15" customHeight="1">
      <c r="A15" s="7"/>
      <c r="B15" s="7"/>
      <c r="C15" s="7"/>
      <c r="D15" s="7"/>
      <c r="E15" s="35"/>
      <c r="J15" s="104"/>
    </row>
    <row r="16" spans="1:13" ht="15" customHeight="1" thickBot="1">
      <c r="A16" s="30" t="s">
        <v>197</v>
      </c>
      <c r="E16" s="35"/>
      <c r="J16" s="105"/>
      <c r="K16" s="106"/>
    </row>
    <row r="17" spans="1:12" ht="18.75" thickBot="1">
      <c r="A17" s="14" t="s">
        <v>12</v>
      </c>
      <c r="B17" s="12" t="s">
        <v>13</v>
      </c>
      <c r="C17" s="12" t="s">
        <v>14</v>
      </c>
      <c r="D17" s="12" t="s">
        <v>31</v>
      </c>
      <c r="E17" s="12" t="s">
        <v>3</v>
      </c>
      <c r="G17" s="111" t="s">
        <v>21</v>
      </c>
      <c r="H17" s="112"/>
      <c r="J17" s="41"/>
      <c r="K17" s="42"/>
    </row>
    <row r="18" spans="1:12" ht="18.75" thickBot="1">
      <c r="A18" s="21">
        <f>'PARA OCULTAR POSITIVIDAD'!C8</f>
        <v>30</v>
      </c>
      <c r="B18" s="21">
        <f>'PARA OCULTAR POSITIVIDAD'!C9</f>
        <v>60</v>
      </c>
      <c r="C18" s="21">
        <f>'PARA OCULTAR POSITIVIDAD'!C10</f>
        <v>365</v>
      </c>
      <c r="D18" s="21">
        <f>'PARA OCULTAR POSITIVIDAD'!C11</f>
        <v>8</v>
      </c>
      <c r="E18" s="142">
        <f>'PARA OCULTAR POSITIVIDAD'!C12</f>
        <v>463</v>
      </c>
      <c r="G18" s="92">
        <v>3.2000000000000001E-2</v>
      </c>
      <c r="H18" s="117"/>
      <c r="J18" s="41"/>
      <c r="K18" s="42"/>
    </row>
    <row r="19" spans="1:12" ht="18.75" thickBot="1">
      <c r="A19" s="16">
        <f>A18/$E$18</f>
        <v>6.4794816414686832E-2</v>
      </c>
      <c r="B19" s="16">
        <f>B18/$E$18</f>
        <v>0.12958963282937366</v>
      </c>
      <c r="C19" s="16">
        <f>C18/$E$18</f>
        <v>0.78833693304535635</v>
      </c>
      <c r="D19" s="16">
        <f>D18/$E$18</f>
        <v>1.7278617710583154E-2</v>
      </c>
      <c r="E19" s="2"/>
      <c r="I19" s="17"/>
      <c r="J19" s="41"/>
      <c r="K19" s="42"/>
    </row>
    <row r="20" spans="1:12" ht="18.75" thickBot="1">
      <c r="G20" s="111" t="s">
        <v>29</v>
      </c>
      <c r="H20" s="112"/>
      <c r="I20" s="18"/>
      <c r="J20" s="7"/>
      <c r="K20" s="42"/>
    </row>
    <row r="21" spans="1:12" ht="15.75" thickBot="1">
      <c r="A21" s="30" t="s">
        <v>245</v>
      </c>
      <c r="G21" s="93">
        <v>20.8</v>
      </c>
      <c r="H21" s="116"/>
      <c r="I21" s="18"/>
      <c r="J21" s="7"/>
    </row>
    <row r="22" spans="1:12" ht="15.75" thickBot="1">
      <c r="A22" s="31" t="s">
        <v>18</v>
      </c>
      <c r="B22" s="3">
        <v>252</v>
      </c>
      <c r="C22" s="32">
        <f>B22/(B22+B23)</f>
        <v>0.55263157894736847</v>
      </c>
      <c r="I22" s="18"/>
      <c r="J22" s="7"/>
    </row>
    <row r="23" spans="1:12" ht="15.75" thickBot="1">
      <c r="A23" s="33" t="s">
        <v>17</v>
      </c>
      <c r="B23" s="2">
        <v>204</v>
      </c>
      <c r="C23" s="34">
        <f>B23/(B22+B23)</f>
        <v>0.44736842105263158</v>
      </c>
      <c r="I23" s="18"/>
      <c r="J23" s="7"/>
    </row>
    <row r="24" spans="1:12">
      <c r="I24" s="18"/>
      <c r="J24" s="7"/>
    </row>
    <row r="25" spans="1:12">
      <c r="I25" s="18"/>
      <c r="J25" s="7"/>
    </row>
    <row r="26" spans="1:12" ht="18.75" thickBot="1">
      <c r="A26" s="30" t="s">
        <v>240</v>
      </c>
      <c r="F26" s="30" t="s">
        <v>232</v>
      </c>
      <c r="I26" s="18"/>
      <c r="J26" s="7"/>
      <c r="K26" s="41"/>
    </row>
    <row r="27" spans="1:12" ht="15.75" customHeight="1" thickBot="1">
      <c r="A27" s="95" t="s">
        <v>15</v>
      </c>
      <c r="B27" s="96" t="s">
        <v>16</v>
      </c>
      <c r="C27" s="107" t="s">
        <v>22</v>
      </c>
      <c r="D27" s="107" t="s">
        <v>23</v>
      </c>
      <c r="F27" s="11" t="s">
        <v>89</v>
      </c>
      <c r="G27" s="11" t="s">
        <v>27</v>
      </c>
      <c r="H27" s="11" t="s">
        <v>28</v>
      </c>
      <c r="I27" s="18"/>
      <c r="J27" s="7"/>
      <c r="K27" s="41"/>
      <c r="L27" s="141"/>
    </row>
    <row r="28" spans="1:12" ht="18.75" thickBot="1">
      <c r="A28" s="108" t="s">
        <v>159</v>
      </c>
      <c r="B28" s="108">
        <v>20</v>
      </c>
      <c r="C28" s="127">
        <v>4.32</v>
      </c>
      <c r="D28" s="113">
        <v>1</v>
      </c>
      <c r="E28" s="94" t="s">
        <v>92</v>
      </c>
      <c r="F28" s="143" t="s">
        <v>39</v>
      </c>
      <c r="G28" s="144">
        <v>167</v>
      </c>
      <c r="H28" s="145" t="s">
        <v>224</v>
      </c>
      <c r="I28" s="18"/>
      <c r="J28" s="7"/>
      <c r="K28" s="41"/>
      <c r="L28" s="141"/>
    </row>
    <row r="29" spans="1:12" ht="18">
      <c r="A29" s="114" t="s">
        <v>109</v>
      </c>
      <c r="B29" s="114">
        <v>19</v>
      </c>
      <c r="C29" s="127">
        <v>4.0999999999999996</v>
      </c>
      <c r="D29" s="115">
        <v>2</v>
      </c>
      <c r="F29" s="150" t="s">
        <v>25</v>
      </c>
      <c r="G29" s="150">
        <v>76</v>
      </c>
      <c r="H29" s="151" t="s">
        <v>225</v>
      </c>
      <c r="K29" s="41"/>
      <c r="L29" s="141"/>
    </row>
    <row r="30" spans="1:12" ht="18">
      <c r="A30" s="114" t="s">
        <v>77</v>
      </c>
      <c r="B30" s="114">
        <v>18</v>
      </c>
      <c r="C30" s="127">
        <v>3.89</v>
      </c>
      <c r="D30" s="115">
        <v>3</v>
      </c>
      <c r="F30" s="139" t="s">
        <v>24</v>
      </c>
      <c r="G30" s="139">
        <v>61</v>
      </c>
      <c r="H30" s="130" t="s">
        <v>226</v>
      </c>
      <c r="I30" s="25"/>
      <c r="J30" s="25"/>
      <c r="L30" s="141"/>
    </row>
    <row r="31" spans="1:12" ht="18">
      <c r="A31" s="114" t="s">
        <v>93</v>
      </c>
      <c r="B31" s="114">
        <v>17</v>
      </c>
      <c r="C31" s="127">
        <v>3.67</v>
      </c>
      <c r="D31" s="114">
        <v>4</v>
      </c>
      <c r="F31" s="139" t="s">
        <v>115</v>
      </c>
      <c r="G31" s="139">
        <v>59</v>
      </c>
      <c r="H31" s="130" t="s">
        <v>227</v>
      </c>
      <c r="I31" s="26"/>
      <c r="J31" s="26"/>
      <c r="L31" s="141"/>
    </row>
    <row r="32" spans="1:12" ht="18">
      <c r="A32" s="114" t="s">
        <v>160</v>
      </c>
      <c r="B32" s="114">
        <v>17</v>
      </c>
      <c r="C32" s="127">
        <v>3.67</v>
      </c>
      <c r="D32" s="114">
        <v>5</v>
      </c>
      <c r="F32" s="131" t="s">
        <v>12</v>
      </c>
      <c r="G32" s="131">
        <v>23</v>
      </c>
      <c r="H32" s="121" t="s">
        <v>228</v>
      </c>
      <c r="I32" s="27"/>
      <c r="J32" s="27"/>
      <c r="K32" s="41"/>
      <c r="L32" s="141"/>
    </row>
    <row r="33" spans="1:12" ht="18">
      <c r="A33" s="114" t="s">
        <v>179</v>
      </c>
      <c r="B33" s="114">
        <v>15</v>
      </c>
      <c r="C33" s="127">
        <v>3.24</v>
      </c>
      <c r="D33" s="114">
        <v>6</v>
      </c>
      <c r="F33" s="131" t="s">
        <v>38</v>
      </c>
      <c r="G33" s="131">
        <v>15</v>
      </c>
      <c r="H33" s="121" t="s">
        <v>229</v>
      </c>
      <c r="I33" s="27"/>
      <c r="J33" s="27"/>
      <c r="K33" s="41"/>
      <c r="L33" s="141"/>
    </row>
    <row r="34" spans="1:12" ht="18">
      <c r="A34" s="114" t="s">
        <v>30</v>
      </c>
      <c r="B34" s="114">
        <v>14</v>
      </c>
      <c r="C34" s="127">
        <v>3.02</v>
      </c>
      <c r="D34" s="114">
        <v>7</v>
      </c>
      <c r="F34" s="131" t="s">
        <v>13</v>
      </c>
      <c r="G34" s="131">
        <v>14</v>
      </c>
      <c r="H34" s="121" t="s">
        <v>230</v>
      </c>
      <c r="K34" s="41"/>
      <c r="L34" s="141"/>
    </row>
    <row r="35" spans="1:12" ht="18">
      <c r="A35" s="114" t="s">
        <v>97</v>
      </c>
      <c r="B35" s="114">
        <v>12</v>
      </c>
      <c r="C35" s="127">
        <v>2.59</v>
      </c>
      <c r="D35" s="114">
        <v>8</v>
      </c>
      <c r="F35" s="131" t="s">
        <v>94</v>
      </c>
      <c r="G35" s="131">
        <v>7</v>
      </c>
      <c r="H35" s="121" t="s">
        <v>216</v>
      </c>
      <c r="K35" s="41"/>
      <c r="L35" s="141"/>
    </row>
    <row r="36" spans="1:12" ht="18">
      <c r="A36" s="114" t="s">
        <v>113</v>
      </c>
      <c r="B36" s="114">
        <v>12</v>
      </c>
      <c r="C36" s="127">
        <v>2.59</v>
      </c>
      <c r="D36" s="114">
        <v>9</v>
      </c>
      <c r="F36" s="138" t="s">
        <v>46</v>
      </c>
      <c r="G36" s="138">
        <v>41</v>
      </c>
      <c r="H36" s="129" t="s">
        <v>231</v>
      </c>
      <c r="K36" s="41"/>
    </row>
    <row r="37" spans="1:12" ht="18">
      <c r="A37" s="114" t="s">
        <v>110</v>
      </c>
      <c r="B37" s="114">
        <v>12</v>
      </c>
      <c r="C37" s="127">
        <v>2.59</v>
      </c>
      <c r="D37" s="114">
        <v>10</v>
      </c>
      <c r="G37" s="140">
        <f>SUM(G28:G36)</f>
        <v>463</v>
      </c>
      <c r="K37" s="41"/>
    </row>
    <row r="38" spans="1:12" ht="18">
      <c r="A38" s="114" t="s">
        <v>127</v>
      </c>
      <c r="B38" s="114">
        <v>11</v>
      </c>
      <c r="C38" s="127">
        <v>2.38</v>
      </c>
      <c r="D38" s="114">
        <v>11</v>
      </c>
      <c r="K38" s="41"/>
    </row>
    <row r="39" spans="1:12" ht="18">
      <c r="A39" s="114" t="s">
        <v>233</v>
      </c>
      <c r="B39" s="114">
        <v>11</v>
      </c>
      <c r="C39" s="127">
        <v>2.38</v>
      </c>
      <c r="D39" s="114">
        <v>12</v>
      </c>
      <c r="K39" s="41"/>
    </row>
    <row r="40" spans="1:12" ht="18">
      <c r="A40" s="114" t="s">
        <v>114</v>
      </c>
      <c r="B40" s="114">
        <v>11</v>
      </c>
      <c r="C40" s="127">
        <v>2.38</v>
      </c>
      <c r="D40" s="114">
        <v>13</v>
      </c>
      <c r="K40" s="41"/>
    </row>
    <row r="41" spans="1:12" ht="18.75" thickBot="1">
      <c r="A41" s="152" t="s">
        <v>123</v>
      </c>
      <c r="B41" s="152">
        <v>9</v>
      </c>
      <c r="C41" s="153">
        <v>1.94</v>
      </c>
      <c r="D41" s="152">
        <v>14</v>
      </c>
      <c r="F41" s="25" t="s">
        <v>33</v>
      </c>
      <c r="G41" s="25"/>
      <c r="H41" s="25"/>
      <c r="K41" s="41"/>
    </row>
    <row r="42" spans="1:12" ht="18">
      <c r="A42" s="152" t="s">
        <v>129</v>
      </c>
      <c r="B42" s="152">
        <v>9</v>
      </c>
      <c r="C42" s="153">
        <v>1.94</v>
      </c>
      <c r="D42" s="152">
        <v>15</v>
      </c>
      <c r="F42" s="103" t="s">
        <v>37</v>
      </c>
      <c r="G42" s="102" t="s">
        <v>27</v>
      </c>
      <c r="H42" s="62" t="s">
        <v>28</v>
      </c>
      <c r="I42" s="7"/>
      <c r="K42" s="41"/>
    </row>
    <row r="43" spans="1:12">
      <c r="A43" s="152" t="s">
        <v>185</v>
      </c>
      <c r="B43" s="152">
        <v>8</v>
      </c>
      <c r="C43" s="153">
        <v>1.73</v>
      </c>
      <c r="D43" s="152">
        <v>16</v>
      </c>
      <c r="F43" s="100" t="s">
        <v>26</v>
      </c>
      <c r="G43" s="101">
        <f>SUM(G44:G56)</f>
        <v>336</v>
      </c>
      <c r="H43" s="123">
        <f>G43*100/$E$18</f>
        <v>72.570194384449238</v>
      </c>
    </row>
    <row r="44" spans="1:12">
      <c r="A44" s="152" t="s">
        <v>162</v>
      </c>
      <c r="B44" s="152">
        <v>8</v>
      </c>
      <c r="C44" s="153">
        <v>1.73</v>
      </c>
      <c r="D44" s="152">
        <v>17</v>
      </c>
      <c r="F44" s="36" t="s">
        <v>207</v>
      </c>
      <c r="G44" s="134">
        <v>263</v>
      </c>
      <c r="H44" s="134">
        <v>56.8</v>
      </c>
    </row>
    <row r="45" spans="1:12">
      <c r="A45" s="152" t="s">
        <v>136</v>
      </c>
      <c r="B45" s="152">
        <v>8</v>
      </c>
      <c r="C45" s="153">
        <v>1.73</v>
      </c>
      <c r="D45" s="152">
        <v>18</v>
      </c>
      <c r="E45" s="19"/>
      <c r="F45" s="37" t="s">
        <v>241</v>
      </c>
      <c r="G45" s="135">
        <v>16</v>
      </c>
      <c r="H45" s="135">
        <v>3.46</v>
      </c>
    </row>
    <row r="46" spans="1:12">
      <c r="A46" s="152" t="s">
        <v>112</v>
      </c>
      <c r="B46" s="152">
        <v>7</v>
      </c>
      <c r="C46" s="153">
        <v>1.51</v>
      </c>
      <c r="D46" s="152">
        <v>19</v>
      </c>
      <c r="F46" s="36" t="s">
        <v>195</v>
      </c>
      <c r="G46" s="134">
        <v>15</v>
      </c>
      <c r="H46" s="134">
        <v>3.24</v>
      </c>
    </row>
    <row r="47" spans="1:12">
      <c r="A47" s="152" t="s">
        <v>149</v>
      </c>
      <c r="B47" s="152">
        <v>7</v>
      </c>
      <c r="C47" s="153">
        <v>1.51</v>
      </c>
      <c r="D47" s="152">
        <v>20</v>
      </c>
      <c r="F47" s="37" t="s">
        <v>35</v>
      </c>
      <c r="G47" s="135">
        <v>13</v>
      </c>
      <c r="H47" s="135">
        <v>2.81</v>
      </c>
    </row>
    <row r="48" spans="1:12">
      <c r="A48" s="152" t="s">
        <v>101</v>
      </c>
      <c r="B48" s="152">
        <v>7</v>
      </c>
      <c r="C48" s="153">
        <v>1.51</v>
      </c>
      <c r="D48" s="152">
        <v>21</v>
      </c>
      <c r="F48" s="37" t="s">
        <v>213</v>
      </c>
      <c r="G48" s="135">
        <v>7</v>
      </c>
      <c r="H48" s="135">
        <v>1.51</v>
      </c>
    </row>
    <row r="49" spans="1:12">
      <c r="A49" s="152" t="s">
        <v>161</v>
      </c>
      <c r="B49" s="152">
        <v>7</v>
      </c>
      <c r="C49" s="153">
        <v>1.51</v>
      </c>
      <c r="D49" s="152">
        <v>22</v>
      </c>
      <c r="F49" s="37" t="s">
        <v>208</v>
      </c>
      <c r="G49" s="135">
        <v>7</v>
      </c>
      <c r="H49" s="135">
        <v>1.51</v>
      </c>
    </row>
    <row r="50" spans="1:12">
      <c r="A50" s="152" t="s">
        <v>139</v>
      </c>
      <c r="B50" s="152">
        <v>7</v>
      </c>
      <c r="C50" s="153">
        <v>1.51</v>
      </c>
      <c r="D50" s="152">
        <v>23</v>
      </c>
      <c r="F50" s="36" t="s">
        <v>135</v>
      </c>
      <c r="G50" s="134">
        <v>5</v>
      </c>
      <c r="H50" s="134">
        <v>1.08</v>
      </c>
    </row>
    <row r="51" spans="1:12">
      <c r="A51" s="152" t="s">
        <v>147</v>
      </c>
      <c r="B51" s="152">
        <v>7</v>
      </c>
      <c r="C51" s="153">
        <v>1.51</v>
      </c>
      <c r="D51" s="152">
        <v>24</v>
      </c>
      <c r="F51" s="110" t="s">
        <v>166</v>
      </c>
      <c r="G51" s="136">
        <v>4</v>
      </c>
      <c r="H51" s="136">
        <v>0.86</v>
      </c>
    </row>
    <row r="52" spans="1:12">
      <c r="A52" s="152" t="s">
        <v>124</v>
      </c>
      <c r="B52" s="152">
        <v>7</v>
      </c>
      <c r="C52" s="153">
        <v>1.51</v>
      </c>
      <c r="D52" s="152">
        <v>25</v>
      </c>
      <c r="F52" s="36" t="s">
        <v>209</v>
      </c>
      <c r="G52" s="134">
        <v>3</v>
      </c>
      <c r="H52" s="134">
        <v>0.65</v>
      </c>
    </row>
    <row r="53" spans="1:12">
      <c r="A53" s="152" t="s">
        <v>111</v>
      </c>
      <c r="B53" s="152">
        <v>7</v>
      </c>
      <c r="C53" s="153">
        <v>1.51</v>
      </c>
      <c r="D53" s="152">
        <v>26</v>
      </c>
      <c r="F53" s="37" t="s">
        <v>96</v>
      </c>
      <c r="G53" s="135">
        <v>2</v>
      </c>
      <c r="H53" s="135">
        <v>0.43</v>
      </c>
    </row>
    <row r="54" spans="1:12">
      <c r="A54" s="152" t="s">
        <v>135</v>
      </c>
      <c r="B54" s="152">
        <v>7</v>
      </c>
      <c r="C54" s="153">
        <v>1.51</v>
      </c>
      <c r="D54" s="152">
        <v>27</v>
      </c>
      <c r="F54" s="110" t="s">
        <v>210</v>
      </c>
      <c r="G54" s="136">
        <v>1</v>
      </c>
      <c r="H54" s="136">
        <v>0.22</v>
      </c>
    </row>
    <row r="55" spans="1:12">
      <c r="A55" s="152" t="s">
        <v>163</v>
      </c>
      <c r="B55" s="152">
        <v>6</v>
      </c>
      <c r="C55" s="153">
        <v>1.3</v>
      </c>
      <c r="D55" s="152">
        <v>28</v>
      </c>
      <c r="F55" s="36" t="s">
        <v>211</v>
      </c>
      <c r="G55" s="134">
        <v>0</v>
      </c>
      <c r="H55" s="134">
        <v>0</v>
      </c>
    </row>
    <row r="56" spans="1:12">
      <c r="A56" s="152" t="s">
        <v>205</v>
      </c>
      <c r="B56" s="152">
        <v>6</v>
      </c>
      <c r="C56" s="153">
        <v>1.3</v>
      </c>
      <c r="D56" s="152">
        <v>29</v>
      </c>
      <c r="F56" s="110" t="s">
        <v>212</v>
      </c>
      <c r="G56" s="136">
        <v>0</v>
      </c>
      <c r="H56" s="136">
        <v>0</v>
      </c>
    </row>
    <row r="57" spans="1:12" ht="18">
      <c r="A57" s="97" t="s">
        <v>141</v>
      </c>
      <c r="B57" s="97">
        <v>6</v>
      </c>
      <c r="C57" s="128">
        <v>1.3</v>
      </c>
      <c r="D57" s="97">
        <v>30</v>
      </c>
      <c r="K57" s="41"/>
    </row>
    <row r="58" spans="1:12" ht="18">
      <c r="A58" s="97" t="s">
        <v>128</v>
      </c>
      <c r="B58" s="97">
        <v>6</v>
      </c>
      <c r="C58" s="128">
        <v>1.3</v>
      </c>
      <c r="D58" s="97">
        <v>31</v>
      </c>
      <c r="F58" s="27"/>
      <c r="G58" s="27"/>
      <c r="H58" s="27"/>
      <c r="J58" s="38"/>
      <c r="K58" s="41"/>
    </row>
    <row r="59" spans="1:12" ht="18.75" thickBot="1">
      <c r="A59" s="97" t="s">
        <v>32</v>
      </c>
      <c r="B59" s="97">
        <v>6</v>
      </c>
      <c r="C59" s="128">
        <v>1.3</v>
      </c>
      <c r="D59" s="97">
        <v>32</v>
      </c>
      <c r="F59" s="30" t="s">
        <v>243</v>
      </c>
      <c r="K59" s="41"/>
    </row>
    <row r="60" spans="1:12" ht="18">
      <c r="A60" s="97" t="s">
        <v>201</v>
      </c>
      <c r="B60" s="97">
        <v>6</v>
      </c>
      <c r="C60" s="128">
        <v>1.3</v>
      </c>
      <c r="D60" s="97">
        <v>33</v>
      </c>
      <c r="F60" s="63" t="s">
        <v>40</v>
      </c>
      <c r="G60" s="63" t="s">
        <v>27</v>
      </c>
      <c r="H60" s="63" t="s">
        <v>28</v>
      </c>
      <c r="K60" s="41"/>
      <c r="L60"/>
    </row>
    <row r="61" spans="1:12">
      <c r="A61" s="97" t="s">
        <v>158</v>
      </c>
      <c r="B61" s="97">
        <v>5</v>
      </c>
      <c r="C61" s="128">
        <v>1.08</v>
      </c>
      <c r="D61" s="97">
        <v>34</v>
      </c>
      <c r="E61" s="109"/>
      <c r="F61" s="87" t="s">
        <v>74</v>
      </c>
      <c r="G61" s="87">
        <v>249</v>
      </c>
      <c r="H61" s="137">
        <v>53.78</v>
      </c>
      <c r="J61" s="39" t="s">
        <v>41</v>
      </c>
      <c r="K61" s="87"/>
      <c r="L61"/>
    </row>
    <row r="62" spans="1:12">
      <c r="A62" s="97" t="s">
        <v>107</v>
      </c>
      <c r="B62" s="97">
        <v>5</v>
      </c>
      <c r="C62" s="128">
        <v>1.08</v>
      </c>
      <c r="D62" s="97">
        <v>35</v>
      </c>
      <c r="E62" s="109"/>
      <c r="F62" s="88" t="s">
        <v>116</v>
      </c>
      <c r="G62" s="88">
        <v>38</v>
      </c>
      <c r="H62" s="88">
        <v>8.2100000000000009</v>
      </c>
      <c r="J62" s="40" t="s">
        <v>45</v>
      </c>
      <c r="K62" s="86"/>
      <c r="L62"/>
    </row>
    <row r="63" spans="1:12">
      <c r="A63" s="97" t="s">
        <v>189</v>
      </c>
      <c r="B63" s="97">
        <v>5</v>
      </c>
      <c r="C63" s="128">
        <v>1.08</v>
      </c>
      <c r="D63" s="97">
        <v>36</v>
      </c>
      <c r="E63" s="109"/>
      <c r="F63" s="131" t="s">
        <v>171</v>
      </c>
      <c r="G63" s="131">
        <v>19</v>
      </c>
      <c r="H63" s="131">
        <v>4.0999999999999996</v>
      </c>
      <c r="J63" s="40" t="s">
        <v>44</v>
      </c>
      <c r="K63" s="88"/>
      <c r="L63"/>
    </row>
    <row r="64" spans="1:12">
      <c r="A64" s="97" t="s">
        <v>203</v>
      </c>
      <c r="B64" s="97">
        <v>5</v>
      </c>
      <c r="C64" s="128">
        <v>1.08</v>
      </c>
      <c r="D64" s="97">
        <v>37</v>
      </c>
      <c r="E64" s="109"/>
      <c r="F64" s="131" t="s">
        <v>98</v>
      </c>
      <c r="G64" s="131">
        <v>15</v>
      </c>
      <c r="H64" s="131">
        <v>3.24</v>
      </c>
      <c r="J64" s="40" t="s">
        <v>42</v>
      </c>
      <c r="K64" s="89"/>
      <c r="L64"/>
    </row>
    <row r="65" spans="1:12">
      <c r="A65" s="98" t="s">
        <v>87</v>
      </c>
      <c r="B65" s="97">
        <v>4</v>
      </c>
      <c r="C65" s="128">
        <v>0.86</v>
      </c>
      <c r="D65" s="97">
        <v>38</v>
      </c>
      <c r="E65" s="109"/>
      <c r="F65" s="131" t="s">
        <v>76</v>
      </c>
      <c r="G65" s="131">
        <v>13</v>
      </c>
      <c r="H65" s="131">
        <v>2.81</v>
      </c>
      <c r="J65" s="40" t="s">
        <v>43</v>
      </c>
      <c r="K65" s="90"/>
      <c r="L65"/>
    </row>
    <row r="66" spans="1:12" ht="18">
      <c r="A66" s="97" t="s">
        <v>164</v>
      </c>
      <c r="B66" s="97">
        <v>4</v>
      </c>
      <c r="C66" s="128">
        <v>0.86</v>
      </c>
      <c r="D66" s="97">
        <v>39</v>
      </c>
      <c r="E66" s="109"/>
      <c r="F66" s="131" t="s">
        <v>151</v>
      </c>
      <c r="G66" s="131">
        <v>12</v>
      </c>
      <c r="H66" s="131">
        <v>2.59</v>
      </c>
      <c r="K66" s="41"/>
      <c r="L66"/>
    </row>
    <row r="67" spans="1:12" ht="18">
      <c r="A67" s="97" t="s">
        <v>202</v>
      </c>
      <c r="B67" s="97">
        <v>4</v>
      </c>
      <c r="C67" s="128">
        <v>0.86</v>
      </c>
      <c r="D67" s="97">
        <v>40</v>
      </c>
      <c r="E67" s="109"/>
      <c r="F67" s="131" t="s">
        <v>103</v>
      </c>
      <c r="G67" s="131">
        <v>11</v>
      </c>
      <c r="H67" s="131">
        <v>2.38</v>
      </c>
      <c r="K67" s="41"/>
      <c r="L67"/>
    </row>
    <row r="68" spans="1:12">
      <c r="A68" s="97" t="s">
        <v>143</v>
      </c>
      <c r="B68" s="97">
        <v>4</v>
      </c>
      <c r="C68" s="128">
        <v>0.86</v>
      </c>
      <c r="D68" s="97">
        <v>41</v>
      </c>
      <c r="E68" s="109"/>
      <c r="F68" s="131" t="s">
        <v>131</v>
      </c>
      <c r="G68" s="131">
        <v>10</v>
      </c>
      <c r="H68" s="131">
        <v>2.16</v>
      </c>
      <c r="L68"/>
    </row>
    <row r="69" spans="1:12">
      <c r="A69" s="97" t="s">
        <v>178</v>
      </c>
      <c r="B69" s="97">
        <v>3</v>
      </c>
      <c r="C69" s="128">
        <v>0.65</v>
      </c>
      <c r="D69" s="97">
        <v>42</v>
      </c>
      <c r="E69" s="109"/>
      <c r="F69" s="131" t="s">
        <v>185</v>
      </c>
      <c r="G69" s="131">
        <v>8</v>
      </c>
      <c r="H69" s="131">
        <v>1.73</v>
      </c>
      <c r="L69"/>
    </row>
    <row r="70" spans="1:12">
      <c r="A70" s="97" t="s">
        <v>120</v>
      </c>
      <c r="B70" s="97">
        <v>3</v>
      </c>
      <c r="C70" s="128">
        <v>0.65</v>
      </c>
      <c r="D70" s="97">
        <v>43</v>
      </c>
      <c r="E70" s="109"/>
      <c r="F70" s="131" t="s">
        <v>75</v>
      </c>
      <c r="G70" s="131">
        <v>8</v>
      </c>
      <c r="H70" s="131">
        <v>1.73</v>
      </c>
      <c r="L70"/>
    </row>
    <row r="71" spans="1:12">
      <c r="A71" s="97" t="s">
        <v>192</v>
      </c>
      <c r="B71" s="97">
        <v>3</v>
      </c>
      <c r="C71" s="128">
        <v>0.65</v>
      </c>
      <c r="D71" s="97">
        <v>44</v>
      </c>
      <c r="E71" s="109"/>
      <c r="F71" s="131" t="s">
        <v>118</v>
      </c>
      <c r="G71" s="131">
        <v>7</v>
      </c>
      <c r="H71" s="131">
        <v>1.51</v>
      </c>
      <c r="L71"/>
    </row>
    <row r="72" spans="1:12">
      <c r="A72" s="97" t="s">
        <v>138</v>
      </c>
      <c r="B72" s="97">
        <v>3</v>
      </c>
      <c r="C72" s="128">
        <v>0.65</v>
      </c>
      <c r="D72" s="97">
        <v>45</v>
      </c>
      <c r="E72" s="109"/>
      <c r="F72" s="131" t="s">
        <v>170</v>
      </c>
      <c r="G72" s="131">
        <v>6</v>
      </c>
      <c r="H72" s="131">
        <v>1.3</v>
      </c>
      <c r="L72"/>
    </row>
    <row r="73" spans="1:12">
      <c r="A73" s="97" t="s">
        <v>188</v>
      </c>
      <c r="B73" s="97">
        <v>3</v>
      </c>
      <c r="C73" s="128">
        <v>0.65</v>
      </c>
      <c r="D73" s="97">
        <v>46</v>
      </c>
      <c r="E73" s="109"/>
      <c r="F73" s="131" t="s">
        <v>146</v>
      </c>
      <c r="G73" s="131">
        <v>6</v>
      </c>
      <c r="H73" s="131">
        <v>1.3</v>
      </c>
      <c r="L73"/>
    </row>
    <row r="74" spans="1:12">
      <c r="A74" s="97" t="s">
        <v>105</v>
      </c>
      <c r="B74" s="97">
        <v>3</v>
      </c>
      <c r="C74" s="128">
        <v>0.65</v>
      </c>
      <c r="D74" s="97">
        <v>47</v>
      </c>
      <c r="E74" s="109"/>
      <c r="F74" s="131" t="s">
        <v>169</v>
      </c>
      <c r="G74" s="131">
        <v>4</v>
      </c>
      <c r="H74" s="131">
        <v>0.86</v>
      </c>
      <c r="L74"/>
    </row>
    <row r="75" spans="1:12">
      <c r="A75" s="97" t="s">
        <v>106</v>
      </c>
      <c r="B75" s="97">
        <v>3</v>
      </c>
      <c r="C75" s="128">
        <v>0.65</v>
      </c>
      <c r="D75" s="97">
        <v>48</v>
      </c>
      <c r="E75" s="109"/>
      <c r="F75" s="131" t="s">
        <v>173</v>
      </c>
      <c r="G75" s="131">
        <v>3</v>
      </c>
      <c r="H75" s="131">
        <v>0.65</v>
      </c>
      <c r="L75"/>
    </row>
    <row r="76" spans="1:12">
      <c r="A76" s="97" t="s">
        <v>190</v>
      </c>
      <c r="B76" s="97">
        <v>3</v>
      </c>
      <c r="C76" s="128">
        <v>0.65</v>
      </c>
      <c r="D76" s="97">
        <v>49</v>
      </c>
      <c r="E76" s="109"/>
      <c r="F76" s="131" t="s">
        <v>104</v>
      </c>
      <c r="G76" s="131">
        <v>3</v>
      </c>
      <c r="H76" s="131">
        <v>0.65</v>
      </c>
      <c r="L76"/>
    </row>
    <row r="77" spans="1:12">
      <c r="A77" s="97" t="s">
        <v>96</v>
      </c>
      <c r="B77" s="97">
        <v>2</v>
      </c>
      <c r="C77" s="128">
        <v>0.43</v>
      </c>
      <c r="D77" s="97">
        <v>50</v>
      </c>
      <c r="E77" s="109"/>
      <c r="F77" s="131" t="s">
        <v>182</v>
      </c>
      <c r="G77" s="131">
        <v>2</v>
      </c>
      <c r="H77" s="131">
        <v>0.43</v>
      </c>
      <c r="L77"/>
    </row>
    <row r="78" spans="1:12">
      <c r="A78" s="97" t="s">
        <v>133</v>
      </c>
      <c r="B78" s="97">
        <v>2</v>
      </c>
      <c r="C78" s="128">
        <v>0.43</v>
      </c>
      <c r="D78" s="97">
        <v>51</v>
      </c>
      <c r="E78" s="109"/>
      <c r="F78" s="131" t="s">
        <v>144</v>
      </c>
      <c r="G78" s="131">
        <v>2</v>
      </c>
      <c r="H78" s="131">
        <v>0.43</v>
      </c>
      <c r="L78"/>
    </row>
    <row r="79" spans="1:12">
      <c r="A79" s="97" t="s">
        <v>191</v>
      </c>
      <c r="B79" s="97">
        <v>2</v>
      </c>
      <c r="C79" s="128">
        <v>0.43</v>
      </c>
      <c r="D79" s="97">
        <v>52</v>
      </c>
      <c r="E79" s="109"/>
      <c r="F79" s="131" t="s">
        <v>174</v>
      </c>
      <c r="G79" s="131">
        <v>2</v>
      </c>
      <c r="H79" s="131">
        <v>0.43</v>
      </c>
      <c r="L79"/>
    </row>
    <row r="80" spans="1:12">
      <c r="A80" s="97" t="s">
        <v>180</v>
      </c>
      <c r="B80" s="97">
        <v>2</v>
      </c>
      <c r="C80" s="128">
        <v>0.43</v>
      </c>
      <c r="D80" s="97">
        <v>53</v>
      </c>
      <c r="E80" s="109"/>
      <c r="F80" s="131" t="s">
        <v>117</v>
      </c>
      <c r="G80" s="131">
        <v>2</v>
      </c>
      <c r="H80" s="131">
        <v>0.43</v>
      </c>
      <c r="L80"/>
    </row>
    <row r="81" spans="1:13">
      <c r="A81" s="97" t="s">
        <v>137</v>
      </c>
      <c r="B81" s="97">
        <v>2</v>
      </c>
      <c r="C81" s="128">
        <v>0.43</v>
      </c>
      <c r="D81" s="97">
        <v>54</v>
      </c>
      <c r="E81" s="109"/>
      <c r="F81" s="131" t="s">
        <v>167</v>
      </c>
      <c r="G81" s="131">
        <v>1</v>
      </c>
      <c r="H81" s="131">
        <v>0.22</v>
      </c>
      <c r="L81"/>
    </row>
    <row r="82" spans="1:13">
      <c r="A82" s="97" t="s">
        <v>148</v>
      </c>
      <c r="B82" s="97">
        <v>2</v>
      </c>
      <c r="C82" s="128">
        <v>0.43</v>
      </c>
      <c r="D82" s="97">
        <v>55</v>
      </c>
      <c r="E82" s="109"/>
      <c r="F82" s="131" t="s">
        <v>242</v>
      </c>
      <c r="G82" s="131">
        <v>1</v>
      </c>
      <c r="H82" s="131">
        <v>0.22</v>
      </c>
      <c r="L82"/>
    </row>
    <row r="83" spans="1:13">
      <c r="A83" s="97" t="s">
        <v>234</v>
      </c>
      <c r="B83" s="97">
        <v>1</v>
      </c>
      <c r="C83" s="128">
        <v>0.22</v>
      </c>
      <c r="D83" s="97">
        <v>56</v>
      </c>
      <c r="E83" s="109"/>
      <c r="F83" s="131" t="s">
        <v>214</v>
      </c>
      <c r="G83" s="131">
        <v>1</v>
      </c>
      <c r="H83" s="131">
        <v>0.22</v>
      </c>
      <c r="L83"/>
    </row>
    <row r="84" spans="1:13">
      <c r="A84" s="97" t="s">
        <v>235</v>
      </c>
      <c r="B84" s="97">
        <v>1</v>
      </c>
      <c r="C84" s="128">
        <v>0.22</v>
      </c>
      <c r="D84" s="97">
        <v>57</v>
      </c>
      <c r="E84" s="109"/>
      <c r="F84" s="131" t="s">
        <v>175</v>
      </c>
      <c r="G84" s="131">
        <v>1</v>
      </c>
      <c r="H84" s="131">
        <v>0.22</v>
      </c>
      <c r="L84"/>
    </row>
    <row r="85" spans="1:13">
      <c r="A85" s="97" t="s">
        <v>184</v>
      </c>
      <c r="B85" s="97">
        <v>1</v>
      </c>
      <c r="C85" s="128">
        <v>0.22</v>
      </c>
      <c r="D85" s="97">
        <v>58</v>
      </c>
      <c r="E85" s="109"/>
      <c r="F85" s="138" t="s">
        <v>152</v>
      </c>
      <c r="G85" s="138">
        <v>0</v>
      </c>
      <c r="H85" s="129"/>
      <c r="L85"/>
    </row>
    <row r="86" spans="1:13">
      <c r="A86" s="97" t="s">
        <v>206</v>
      </c>
      <c r="B86" s="97">
        <v>1</v>
      </c>
      <c r="C86" s="128">
        <v>0.22</v>
      </c>
      <c r="D86" s="97">
        <v>59</v>
      </c>
      <c r="E86" s="109"/>
      <c r="F86" s="138" t="s">
        <v>153</v>
      </c>
      <c r="G86" s="138">
        <v>0</v>
      </c>
      <c r="H86" s="129"/>
      <c r="L86"/>
    </row>
    <row r="87" spans="1:13">
      <c r="A87" s="97" t="s">
        <v>236</v>
      </c>
      <c r="B87" s="97">
        <v>1</v>
      </c>
      <c r="C87" s="128">
        <v>0.22</v>
      </c>
      <c r="D87" s="97">
        <v>60</v>
      </c>
      <c r="E87" s="109"/>
      <c r="F87" s="138" t="s">
        <v>172</v>
      </c>
      <c r="G87" s="138">
        <v>0</v>
      </c>
      <c r="H87" s="129"/>
      <c r="L87"/>
    </row>
    <row r="88" spans="1:13">
      <c r="A88" s="97" t="s">
        <v>237</v>
      </c>
      <c r="B88" s="97">
        <v>1</v>
      </c>
      <c r="C88" s="128">
        <v>0.22</v>
      </c>
      <c r="D88" s="97">
        <v>61</v>
      </c>
      <c r="E88" s="109"/>
      <c r="F88" s="138" t="s">
        <v>145</v>
      </c>
      <c r="G88" s="138">
        <v>0</v>
      </c>
      <c r="H88" s="129"/>
      <c r="L88"/>
    </row>
    <row r="89" spans="1:13">
      <c r="A89" s="97" t="s">
        <v>122</v>
      </c>
      <c r="B89" s="97">
        <v>1</v>
      </c>
      <c r="C89" s="128">
        <v>0.22</v>
      </c>
      <c r="D89" s="97">
        <v>62</v>
      </c>
      <c r="E89" s="109"/>
      <c r="F89" s="138" t="s">
        <v>181</v>
      </c>
      <c r="G89" s="138">
        <v>0</v>
      </c>
      <c r="H89" s="129"/>
      <c r="L89"/>
    </row>
    <row r="90" spans="1:13" ht="18">
      <c r="A90" s="97" t="s">
        <v>204</v>
      </c>
      <c r="B90" s="97">
        <v>1</v>
      </c>
      <c r="C90" s="128">
        <v>0.22</v>
      </c>
      <c r="D90" s="97">
        <v>63</v>
      </c>
      <c r="E90" s="109"/>
      <c r="F90" s="138" t="s">
        <v>186</v>
      </c>
      <c r="G90" s="138">
        <v>0</v>
      </c>
      <c r="H90" s="129"/>
      <c r="I90" s="42"/>
      <c r="L90"/>
    </row>
    <row r="91" spans="1:13" ht="18">
      <c r="A91" s="97" t="s">
        <v>142</v>
      </c>
      <c r="B91" s="97">
        <v>1</v>
      </c>
      <c r="C91" s="128">
        <v>0.22</v>
      </c>
      <c r="D91" s="97">
        <v>64</v>
      </c>
      <c r="E91" s="109"/>
      <c r="F91" s="138" t="s">
        <v>168</v>
      </c>
      <c r="G91" s="138">
        <v>0</v>
      </c>
      <c r="H91" s="129"/>
      <c r="I91" s="42"/>
      <c r="L91"/>
    </row>
    <row r="92" spans="1:13" ht="18">
      <c r="A92" s="97" t="s">
        <v>157</v>
      </c>
      <c r="B92" s="97">
        <v>1</v>
      </c>
      <c r="C92" s="128">
        <v>0.22</v>
      </c>
      <c r="D92" s="97">
        <v>65</v>
      </c>
      <c r="F92" s="138" t="s">
        <v>183</v>
      </c>
      <c r="G92" s="138">
        <v>0</v>
      </c>
      <c r="H92" s="129"/>
      <c r="I92" s="42"/>
      <c r="L92"/>
      <c r="M92" s="141"/>
    </row>
    <row r="93" spans="1:13" ht="18">
      <c r="A93" s="97" t="s">
        <v>193</v>
      </c>
      <c r="B93" s="97">
        <v>1</v>
      </c>
      <c r="C93" s="128">
        <v>0.22</v>
      </c>
      <c r="D93" s="97">
        <v>66</v>
      </c>
      <c r="F93" s="138" t="s">
        <v>46</v>
      </c>
      <c r="G93" s="138">
        <v>39</v>
      </c>
      <c r="H93" s="129">
        <v>8.42</v>
      </c>
      <c r="I93" s="42"/>
      <c r="L93"/>
    </row>
    <row r="94" spans="1:13" ht="18">
      <c r="A94" s="97" t="s">
        <v>238</v>
      </c>
      <c r="B94" s="97">
        <v>1</v>
      </c>
      <c r="C94" s="128">
        <v>0.22</v>
      </c>
      <c r="D94" s="97">
        <v>67</v>
      </c>
      <c r="G94">
        <f>SUM(G61:G93)</f>
        <v>463</v>
      </c>
      <c r="I94" s="42"/>
      <c r="L94"/>
    </row>
    <row r="95" spans="1:13">
      <c r="A95" s="97" t="s">
        <v>130</v>
      </c>
      <c r="B95" s="97">
        <v>1</v>
      </c>
      <c r="C95" s="128">
        <v>0.22</v>
      </c>
      <c r="D95" s="97">
        <v>68</v>
      </c>
    </row>
    <row r="96" spans="1:13">
      <c r="A96" s="97" t="s">
        <v>121</v>
      </c>
      <c r="B96" s="97">
        <v>1</v>
      </c>
      <c r="C96" s="128">
        <v>0.22</v>
      </c>
      <c r="D96" s="97">
        <v>69</v>
      </c>
    </row>
    <row r="97" spans="1:4">
      <c r="A97" s="97" t="s">
        <v>132</v>
      </c>
      <c r="B97" s="97">
        <v>1</v>
      </c>
      <c r="C97" s="128">
        <v>0.22</v>
      </c>
      <c r="D97" s="97">
        <v>70</v>
      </c>
    </row>
    <row r="98" spans="1:4">
      <c r="A98" s="97" t="s">
        <v>134</v>
      </c>
      <c r="B98" s="97">
        <v>1</v>
      </c>
      <c r="C98" s="128">
        <v>0.22</v>
      </c>
      <c r="D98" s="97">
        <v>71</v>
      </c>
    </row>
    <row r="99" spans="1:4">
      <c r="A99" s="97" t="s">
        <v>108</v>
      </c>
      <c r="B99" s="97">
        <v>1</v>
      </c>
      <c r="C99" s="128">
        <v>0.22</v>
      </c>
      <c r="D99" s="97">
        <v>72</v>
      </c>
    </row>
    <row r="100" spans="1:4">
      <c r="A100" s="97" t="s">
        <v>140</v>
      </c>
      <c r="B100" s="97">
        <v>1</v>
      </c>
      <c r="C100" s="128">
        <v>0.22</v>
      </c>
      <c r="D100" s="97">
        <v>73</v>
      </c>
    </row>
    <row r="101" spans="1:4">
      <c r="A101" s="97" t="s">
        <v>239</v>
      </c>
      <c r="B101" s="97">
        <v>1</v>
      </c>
      <c r="C101" s="128">
        <v>0.22</v>
      </c>
      <c r="D101" s="97">
        <v>74</v>
      </c>
    </row>
    <row r="102" spans="1:4">
      <c r="A102" s="97" t="s">
        <v>165</v>
      </c>
      <c r="B102" s="97">
        <v>1</v>
      </c>
      <c r="C102" s="128">
        <v>0.22</v>
      </c>
      <c r="D102" s="97">
        <v>75</v>
      </c>
    </row>
    <row r="103" spans="1:4">
      <c r="A103" s="97" t="s">
        <v>194</v>
      </c>
      <c r="B103" s="128">
        <v>41</v>
      </c>
      <c r="C103" s="128"/>
      <c r="D103" s="97"/>
    </row>
    <row r="104" spans="1:4" ht="15.75">
      <c r="A104" s="161" t="s">
        <v>244</v>
      </c>
      <c r="B104" s="162">
        <f>SUM(B28:B103)</f>
        <v>463</v>
      </c>
    </row>
    <row r="114" spans="1:1">
      <c r="A114" s="132"/>
    </row>
  </sheetData>
  <sortState ref="F45:H56">
    <sortCondition descending="1" ref="G45:G56"/>
  </sortState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6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L13" sqref="L13"/>
    </sheetView>
  </sheetViews>
  <sheetFormatPr baseColWidth="10" defaultRowHeight="15"/>
  <cols>
    <col min="1" max="1" width="13.42578125" customWidth="1"/>
    <col min="2" max="2" width="46.140625" customWidth="1"/>
    <col min="3" max="3" width="24.5703125" customWidth="1"/>
    <col min="4" max="4" width="25" customWidth="1"/>
    <col min="5" max="5" width="22.5703125" customWidth="1"/>
    <col min="7" max="7" width="26.140625" customWidth="1"/>
    <col min="8" max="8" width="23.28515625" customWidth="1"/>
    <col min="9" max="9" width="11.42578125" customWidth="1"/>
    <col min="12" max="12" width="23.42578125" customWidth="1"/>
  </cols>
  <sheetData>
    <row r="1" spans="1:13" ht="42" customHeight="1" thickBot="1">
      <c r="A1" s="125" t="s">
        <v>215</v>
      </c>
      <c r="C1" s="91" t="s">
        <v>99</v>
      </c>
      <c r="D1" s="91" t="s">
        <v>85</v>
      </c>
      <c r="H1" s="160" t="s">
        <v>88</v>
      </c>
      <c r="I1" s="160"/>
      <c r="J1" s="160"/>
    </row>
    <row r="2" spans="1:13" ht="39" thickTop="1" thickBot="1">
      <c r="B2" s="43">
        <v>44205</v>
      </c>
      <c r="C2" s="44" t="s">
        <v>47</v>
      </c>
      <c r="D2" s="44" t="s">
        <v>48</v>
      </c>
      <c r="E2" s="45" t="s">
        <v>49</v>
      </c>
      <c r="F2" s="42"/>
      <c r="H2" s="154" t="s">
        <v>50</v>
      </c>
      <c r="I2" s="155"/>
      <c r="J2" s="156"/>
      <c r="L2" s="82" t="s">
        <v>90</v>
      </c>
      <c r="M2" s="83">
        <f>H3</f>
        <v>105</v>
      </c>
    </row>
    <row r="3" spans="1:13" ht="19.5" thickBot="1">
      <c r="B3" s="46" t="s">
        <v>51</v>
      </c>
      <c r="C3" s="47">
        <v>2297</v>
      </c>
      <c r="D3" s="47">
        <v>326</v>
      </c>
      <c r="E3" s="48">
        <f>D3/C3</f>
        <v>0.14192424902046147</v>
      </c>
      <c r="F3" s="42"/>
      <c r="G3" s="42"/>
      <c r="H3" s="157">
        <v>105</v>
      </c>
      <c r="I3" s="158"/>
      <c r="J3" s="159"/>
      <c r="L3" s="84" t="s">
        <v>91</v>
      </c>
      <c r="M3" s="85">
        <f>H6</f>
        <v>1</v>
      </c>
    </row>
    <row r="4" spans="1:13" ht="19.5" thickBot="1">
      <c r="B4" s="49" t="s">
        <v>52</v>
      </c>
      <c r="C4" s="50">
        <v>406</v>
      </c>
      <c r="D4" s="50">
        <v>137</v>
      </c>
      <c r="E4" s="51">
        <f>D4/C4</f>
        <v>0.33743842364532017</v>
      </c>
      <c r="G4" s="42"/>
      <c r="H4" s="52"/>
      <c r="I4" s="52"/>
      <c r="J4" s="52"/>
    </row>
    <row r="5" spans="1:13" ht="19.5" thickBot="1">
      <c r="B5" s="53" t="s">
        <v>53</v>
      </c>
      <c r="C5" s="54">
        <f>SUM(C3:C4)</f>
        <v>2703</v>
      </c>
      <c r="D5" s="54">
        <f>SUM(D3:D4)</f>
        <v>463</v>
      </c>
      <c r="E5" s="55">
        <f>D5/C5</f>
        <v>0.17129115797262301</v>
      </c>
      <c r="H5" s="154" t="s">
        <v>54</v>
      </c>
      <c r="I5" s="155"/>
      <c r="J5" s="156"/>
    </row>
    <row r="6" spans="1:13" ht="15.75" thickBot="1">
      <c r="H6" s="157">
        <v>1</v>
      </c>
      <c r="I6" s="158"/>
      <c r="J6" s="159"/>
    </row>
    <row r="7" spans="1:13" ht="15.75" thickBot="1">
      <c r="E7" s="70" t="s">
        <v>100</v>
      </c>
      <c r="F7" s="70"/>
    </row>
    <row r="8" spans="1:13" ht="39" thickTop="1" thickBot="1">
      <c r="B8" s="64" t="s">
        <v>35</v>
      </c>
      <c r="C8" s="147">
        <v>30</v>
      </c>
      <c r="E8" s="73" t="s">
        <v>80</v>
      </c>
      <c r="F8" s="74">
        <v>402</v>
      </c>
      <c r="I8" s="99"/>
    </row>
    <row r="9" spans="1:13" ht="19.5" thickBot="1">
      <c r="B9" s="65" t="s">
        <v>36</v>
      </c>
      <c r="C9" s="148">
        <v>60</v>
      </c>
      <c r="E9" s="75" t="s">
        <v>55</v>
      </c>
      <c r="F9" s="76">
        <v>1009</v>
      </c>
      <c r="I9" s="99"/>
      <c r="M9" s="99"/>
    </row>
    <row r="10" spans="1:13" ht="38.25" thickBot="1">
      <c r="B10" s="66" t="s">
        <v>34</v>
      </c>
      <c r="C10" s="147">
        <v>365</v>
      </c>
      <c r="E10" s="77" t="s">
        <v>81</v>
      </c>
      <c r="F10" s="78">
        <v>58</v>
      </c>
      <c r="H10" s="122" t="s">
        <v>150</v>
      </c>
      <c r="I10" s="99"/>
      <c r="M10" s="99"/>
    </row>
    <row r="11" spans="1:13" ht="38.25" thickBot="1">
      <c r="B11" s="65" t="s">
        <v>56</v>
      </c>
      <c r="C11" s="148">
        <v>8</v>
      </c>
      <c r="E11" s="75" t="s">
        <v>82</v>
      </c>
      <c r="F11" s="76">
        <v>13</v>
      </c>
      <c r="H11" s="133">
        <f>SUM('20210109'!B28:B40)*100/SUM('20210109'!B28:B102)</f>
        <v>44.786729857819907</v>
      </c>
      <c r="I11" s="99"/>
      <c r="M11" s="99"/>
    </row>
    <row r="12" spans="1:13" ht="19.5" thickBot="1">
      <c r="B12" s="67" t="s">
        <v>57</v>
      </c>
      <c r="C12" s="149">
        <f>SUM(C8:C11)</f>
        <v>463</v>
      </c>
      <c r="E12" s="79" t="s">
        <v>3</v>
      </c>
      <c r="F12" s="80">
        <f>SUM(F8:F11)</f>
        <v>1482</v>
      </c>
      <c r="M12" s="99"/>
    </row>
    <row r="14" spans="1:13">
      <c r="C14" t="s">
        <v>58</v>
      </c>
      <c r="D14" t="s">
        <v>86</v>
      </c>
      <c r="E14" t="s">
        <v>59</v>
      </c>
    </row>
    <row r="15" spans="1:13">
      <c r="B15" t="s">
        <v>60</v>
      </c>
      <c r="C15" s="56">
        <f>'20210109'!E3+'20210109'!E4</f>
        <v>0.13163972286374134</v>
      </c>
      <c r="D15" s="57">
        <v>9.8214285714285712E-2</v>
      </c>
      <c r="E15" s="119">
        <f>C15-D15</f>
        <v>3.3425437149455631E-2</v>
      </c>
    </row>
    <row r="16" spans="1:13">
      <c r="B16" t="s">
        <v>61</v>
      </c>
      <c r="C16" s="56">
        <f>'20210109'!E3+'20210109'!E4+'20210109'!E5+'20210109'!E6</f>
        <v>0.39953810623556585</v>
      </c>
      <c r="D16" s="57">
        <v>0.35119047619047616</v>
      </c>
      <c r="E16" s="119">
        <f>C16-D16</f>
        <v>4.8347630045089685E-2</v>
      </c>
    </row>
    <row r="17" spans="2:10">
      <c r="B17" t="s">
        <v>62</v>
      </c>
      <c r="C17" s="56">
        <f>'20210109'!E7+'20210109'!E6+'20210109'!E5+'20210109'!E4+'20210109'!E3</f>
        <v>0.50115473441108549</v>
      </c>
      <c r="D17" s="57">
        <v>0.50148809523809523</v>
      </c>
      <c r="E17" s="119">
        <f>C17-D17</f>
        <v>-3.3336082700974323E-4</v>
      </c>
    </row>
    <row r="18" spans="2:10">
      <c r="B18" t="s">
        <v>63</v>
      </c>
      <c r="C18" s="56">
        <f>'20210109'!E10+'20210109'!E11</f>
        <v>0.16859122401847576</v>
      </c>
      <c r="D18" s="57">
        <v>0.18154761904761904</v>
      </c>
      <c r="E18" s="120">
        <f>C18-D18</f>
        <v>-1.2956395029143281E-2</v>
      </c>
    </row>
    <row r="19" spans="2:10" ht="18">
      <c r="B19" t="s">
        <v>64</v>
      </c>
      <c r="C19" s="56">
        <f>'20210109'!E11</f>
        <v>8.5450346420323328E-2</v>
      </c>
      <c r="D19" s="57">
        <v>0.10714285714285714</v>
      </c>
      <c r="E19" s="120">
        <f>C19-D19</f>
        <v>-2.1692510722533809E-2</v>
      </c>
      <c r="J19" s="42"/>
    </row>
    <row r="20" spans="2:10" ht="16.5" customHeight="1">
      <c r="J20" s="42"/>
    </row>
    <row r="21" spans="2:10" ht="18">
      <c r="B21" s="58"/>
      <c r="J21" s="42"/>
    </row>
    <row r="22" spans="2:10" ht="18.75" thickBot="1">
      <c r="B22" s="59" t="s">
        <v>65</v>
      </c>
      <c r="C22" s="60" t="s">
        <v>66</v>
      </c>
      <c r="D22" s="60" t="s">
        <v>28</v>
      </c>
      <c r="E22" s="69" t="s">
        <v>79</v>
      </c>
    </row>
    <row r="23" spans="2:10" ht="18">
      <c r="B23" s="41" t="s">
        <v>95</v>
      </c>
      <c r="C23">
        <v>5</v>
      </c>
      <c r="D23" s="109">
        <v>1.08</v>
      </c>
      <c r="E23" s="126">
        <f>C24*100/SUM(C23:C27)</f>
        <v>55.276381909547737</v>
      </c>
    </row>
    <row r="24" spans="2:10" ht="18">
      <c r="B24" s="41" t="s">
        <v>67</v>
      </c>
      <c r="C24">
        <v>110</v>
      </c>
      <c r="D24" s="109">
        <v>23.76</v>
      </c>
      <c r="E24" s="61"/>
    </row>
    <row r="25" spans="2:10" ht="18">
      <c r="B25" s="41" t="s">
        <v>68</v>
      </c>
      <c r="C25">
        <v>29</v>
      </c>
      <c r="D25" s="109">
        <v>6.26</v>
      </c>
    </row>
    <row r="26" spans="2:10" ht="18">
      <c r="B26" s="41" t="s">
        <v>154</v>
      </c>
      <c r="C26">
        <v>4</v>
      </c>
      <c r="D26" s="109">
        <v>0.86</v>
      </c>
    </row>
    <row r="27" spans="2:10" ht="18">
      <c r="B27" s="41" t="s">
        <v>69</v>
      </c>
      <c r="C27">
        <v>51</v>
      </c>
      <c r="D27" s="109">
        <v>11.02</v>
      </c>
    </row>
    <row r="28" spans="2:10" ht="18">
      <c r="B28" s="41" t="s">
        <v>46</v>
      </c>
      <c r="C28">
        <v>264</v>
      </c>
      <c r="D28" s="109">
        <v>57.02</v>
      </c>
    </row>
    <row r="29" spans="2:10" ht="18">
      <c r="B29" s="41"/>
      <c r="C29">
        <f>SUM(C23:C28)</f>
        <v>463</v>
      </c>
      <c r="D29" s="109">
        <f>SUM(D23:D28)</f>
        <v>100</v>
      </c>
    </row>
    <row r="30" spans="2:10">
      <c r="D30" s="109"/>
    </row>
    <row r="32" spans="2:10" ht="18.75" thickBot="1">
      <c r="B32" s="59" t="s">
        <v>70</v>
      </c>
      <c r="C32" s="60" t="s">
        <v>66</v>
      </c>
      <c r="D32" s="60" t="s">
        <v>28</v>
      </c>
    </row>
    <row r="33" spans="2:5" ht="18">
      <c r="B33" s="41" t="s">
        <v>71</v>
      </c>
      <c r="C33" s="42">
        <v>370</v>
      </c>
      <c r="D33" s="42">
        <v>79.91</v>
      </c>
    </row>
    <row r="34" spans="2:5" ht="18">
      <c r="B34" s="41" t="s">
        <v>126</v>
      </c>
      <c r="C34" s="42">
        <v>9</v>
      </c>
      <c r="D34" s="42">
        <v>1.94</v>
      </c>
      <c r="E34" s="69" t="s">
        <v>78</v>
      </c>
    </row>
    <row r="35" spans="2:5" ht="18">
      <c r="B35" s="41" t="s">
        <v>119</v>
      </c>
      <c r="C35" s="42">
        <v>9</v>
      </c>
      <c r="D35" s="42">
        <v>1.94</v>
      </c>
      <c r="E35" s="126">
        <f>C33*100/SUM(C33:C52)</f>
        <v>87.058823529411768</v>
      </c>
    </row>
    <row r="36" spans="2:5" ht="18">
      <c r="B36" s="41" t="s">
        <v>72</v>
      </c>
      <c r="C36" s="42">
        <v>8</v>
      </c>
      <c r="D36" s="42">
        <v>1.73</v>
      </c>
    </row>
    <row r="37" spans="2:5" ht="18">
      <c r="B37" s="41" t="s">
        <v>125</v>
      </c>
      <c r="C37" s="42">
        <v>6</v>
      </c>
      <c r="D37" s="42">
        <v>1.3</v>
      </c>
    </row>
    <row r="38" spans="2:5" ht="18">
      <c r="B38" s="41" t="s">
        <v>198</v>
      </c>
      <c r="C38" s="42">
        <v>3</v>
      </c>
      <c r="D38" s="42">
        <v>0.65</v>
      </c>
    </row>
    <row r="39" spans="2:5" ht="18">
      <c r="B39" s="41" t="s">
        <v>217</v>
      </c>
      <c r="C39" s="42">
        <v>2</v>
      </c>
      <c r="D39" s="42">
        <v>0.43</v>
      </c>
    </row>
    <row r="40" spans="2:5" ht="18">
      <c r="B40" s="41" t="s">
        <v>176</v>
      </c>
      <c r="C40" s="42">
        <v>2</v>
      </c>
      <c r="D40" s="42">
        <v>0.43</v>
      </c>
    </row>
    <row r="41" spans="2:5" ht="18">
      <c r="B41" s="41" t="s">
        <v>156</v>
      </c>
      <c r="C41" s="42">
        <v>2</v>
      </c>
      <c r="D41" s="42">
        <v>0.43</v>
      </c>
    </row>
    <row r="42" spans="2:5" ht="18">
      <c r="B42" s="41" t="s">
        <v>155</v>
      </c>
      <c r="C42" s="42">
        <v>2</v>
      </c>
      <c r="D42" s="42">
        <v>0.43</v>
      </c>
    </row>
    <row r="43" spans="2:5" ht="18">
      <c r="B43" s="41" t="s">
        <v>187</v>
      </c>
      <c r="C43" s="42">
        <v>2</v>
      </c>
      <c r="D43" s="42">
        <v>0.43</v>
      </c>
    </row>
    <row r="44" spans="2:5" ht="18">
      <c r="B44" s="41" t="s">
        <v>218</v>
      </c>
      <c r="C44" s="42">
        <v>2</v>
      </c>
      <c r="D44" s="42">
        <v>0.43</v>
      </c>
    </row>
    <row r="45" spans="2:5" ht="18">
      <c r="B45" s="41" t="s">
        <v>219</v>
      </c>
      <c r="C45" s="42">
        <v>1</v>
      </c>
      <c r="D45" s="42">
        <v>0.22</v>
      </c>
    </row>
    <row r="46" spans="2:5" ht="18">
      <c r="B46" s="41" t="s">
        <v>220</v>
      </c>
      <c r="C46" s="42">
        <v>1</v>
      </c>
      <c r="D46" s="42">
        <v>0.22</v>
      </c>
    </row>
    <row r="47" spans="2:5" ht="18">
      <c r="B47" s="41" t="s">
        <v>221</v>
      </c>
      <c r="C47" s="42">
        <v>1</v>
      </c>
      <c r="D47" s="42">
        <v>0.22</v>
      </c>
    </row>
    <row r="48" spans="2:5" ht="18">
      <c r="B48" s="41" t="s">
        <v>199</v>
      </c>
      <c r="C48" s="42">
        <v>1</v>
      </c>
      <c r="D48" s="42">
        <v>0.22</v>
      </c>
    </row>
    <row r="49" spans="2:4" ht="18">
      <c r="B49" s="41" t="s">
        <v>222</v>
      </c>
      <c r="C49" s="42">
        <v>1</v>
      </c>
      <c r="D49" s="42">
        <v>0.22</v>
      </c>
    </row>
    <row r="50" spans="2:4" ht="18">
      <c r="B50" s="41" t="s">
        <v>223</v>
      </c>
      <c r="C50" s="42">
        <v>1</v>
      </c>
      <c r="D50" s="42">
        <v>0.22</v>
      </c>
    </row>
    <row r="51" spans="2:4" ht="18">
      <c r="B51" s="41" t="s">
        <v>177</v>
      </c>
      <c r="C51" s="42">
        <v>1</v>
      </c>
      <c r="D51" s="42">
        <v>0.22</v>
      </c>
    </row>
    <row r="52" spans="2:4" ht="18">
      <c r="B52" s="41" t="s">
        <v>200</v>
      </c>
      <c r="C52" s="42">
        <v>1</v>
      </c>
      <c r="D52" s="42">
        <v>0.22</v>
      </c>
    </row>
    <row r="53" spans="2:4" ht="18">
      <c r="B53" s="41" t="s">
        <v>46</v>
      </c>
      <c r="C53" s="42">
        <v>38</v>
      </c>
      <c r="D53" s="42">
        <v>8.2100000000000009</v>
      </c>
    </row>
    <row r="54" spans="2:4" ht="18">
      <c r="B54" s="41"/>
      <c r="C54" s="42">
        <f>SUM(C33:C53)</f>
        <v>463</v>
      </c>
      <c r="D54" s="42"/>
    </row>
    <row r="55" spans="2:4" ht="18">
      <c r="C55" s="42"/>
      <c r="D55" s="42"/>
    </row>
    <row r="56" spans="2:4" ht="18">
      <c r="D56" s="42"/>
    </row>
    <row r="57" spans="2:4" ht="18">
      <c r="D57" s="42"/>
    </row>
    <row r="58" spans="2:4" ht="18">
      <c r="D58" s="42"/>
    </row>
    <row r="59" spans="2:4">
      <c r="D59" s="109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2" sqref="A4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20210109</vt:lpstr>
      <vt:lpstr>PARA OCULTAR POSITIVIDAD</vt:lpstr>
      <vt:lpstr>Hoja1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2021-01-10T16:58:11Z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