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275"/>
  </bookViews>
  <sheets>
    <sheet name="20210102" sheetId="1" r:id="rId1"/>
    <sheet name="PARA OCULTAR POSITIVIDAD" sheetId="2" state="hidden" r:id="rId2"/>
  </sheets>
  <definedNames>
    <definedName name="_xlnm._FilterDatabase" localSheetId="0" hidden="1">'20210102'!#REF!</definedName>
    <definedName name="_xlnm.Print_Area" localSheetId="1">'PARA OCULTAR POSITIVIDAD'!$A$15:$E$55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3" i="1" l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31" i="1"/>
  <c r="C30" i="1"/>
  <c r="C29" i="1"/>
  <c r="C28" i="1"/>
  <c r="G83" i="1"/>
  <c r="B94" i="1"/>
  <c r="B93" i="1"/>
  <c r="G43" i="1" l="1"/>
  <c r="E34" i="2"/>
  <c r="E23" i="2"/>
  <c r="C12" i="1" l="1"/>
  <c r="D12" i="1"/>
  <c r="B12" i="1"/>
  <c r="E7" i="1" l="1"/>
  <c r="E11" i="1"/>
  <c r="E4" i="1"/>
  <c r="E8" i="1"/>
  <c r="E5" i="1"/>
  <c r="E9" i="1"/>
  <c r="E6" i="1"/>
  <c r="E10" i="1"/>
  <c r="F12" i="2"/>
  <c r="B13" i="1"/>
  <c r="E3" i="1"/>
  <c r="C8" i="2" l="1"/>
  <c r="C11" i="2" l="1"/>
  <c r="C10" i="2"/>
  <c r="C9" i="2"/>
  <c r="M2" i="2" l="1"/>
  <c r="C5" i="2" l="1"/>
  <c r="M3" i="2" l="1"/>
  <c r="E18" i="1" l="1"/>
  <c r="H45" i="1" l="1"/>
  <c r="H54" i="1"/>
  <c r="H55" i="1"/>
  <c r="H52" i="1"/>
  <c r="H48" i="1"/>
  <c r="H51" i="1"/>
  <c r="H46" i="1"/>
  <c r="H56" i="1"/>
  <c r="H49" i="1"/>
  <c r="H44" i="1"/>
  <c r="H47" i="1"/>
  <c r="H50" i="1"/>
  <c r="H53" i="1"/>
  <c r="C19" i="1"/>
  <c r="B19" i="1"/>
  <c r="C12" i="2"/>
  <c r="H43" i="1"/>
  <c r="C19" i="2" l="1"/>
  <c r="C22" i="1"/>
  <c r="C17" i="2" l="1"/>
  <c r="C16" i="2"/>
  <c r="C15" i="2"/>
  <c r="C18" i="2"/>
  <c r="D5" i="2" l="1"/>
  <c r="E4" i="2"/>
  <c r="E3" i="2"/>
  <c r="E5" i="2" l="1"/>
  <c r="D19" i="1" l="1"/>
  <c r="A19" i="1"/>
  <c r="C23" i="1"/>
  <c r="F3" i="1" l="1"/>
  <c r="E19" i="2"/>
  <c r="C13" i="1"/>
  <c r="E16" i="2" l="1"/>
  <c r="E17" i="2"/>
  <c r="F4" i="1"/>
  <c r="F5" i="1" s="1"/>
  <c r="F6" i="1" s="1"/>
  <c r="F7" i="1" s="1"/>
  <c r="F8" i="1" s="1"/>
  <c r="F9" i="1" s="1"/>
  <c r="F10" i="1" s="1"/>
  <c r="F11" i="1" s="1"/>
  <c r="E15" i="2"/>
  <c r="E18" i="2"/>
</calcChain>
</file>

<file path=xl/comments1.xml><?xml version="1.0" encoding="utf-8"?>
<comments xmlns="http://schemas.openxmlformats.org/spreadsheetml/2006/main">
  <authors>
    <author>Autor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charset val="1"/>
          </rPr>
          <t xml:space="preserve">
Correo pcr y antígenos</t>
        </r>
      </text>
    </comment>
  </commentList>
</comments>
</file>

<file path=xl/sharedStrings.xml><?xml version="1.0" encoding="utf-8"?>
<sst xmlns="http://schemas.openxmlformats.org/spreadsheetml/2006/main" count="279" uniqueCount="233">
  <si>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</si>
  <si>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</si>
  <si>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</si>
  <si>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</si>
  <si>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</si>
  <si>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</si>
  <si>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</si>
  <si>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</si>
  <si>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</si>
  <si>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</si>
  <si>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</si>
  <si>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</si>
  <si>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</si>
  <si>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</si>
  <si>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</si>
  <si>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</si>
  <si>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</si>
  <si>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</si>
  <si>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</si>
  <si>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</si>
  <si>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</si>
  <si>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</si>
  <si>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</si>
  <si>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</si>
  <si>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ZARAGOZA I</t>
  </si>
  <si>
    <t>ZARAGOZA III</t>
  </si>
  <si>
    <t>TOTAL</t>
  </si>
  <si>
    <t>nº casos</t>
  </si>
  <si>
    <t>%</t>
  </si>
  <si>
    <t>MORTALIDAD/10.000</t>
  </si>
  <si>
    <t>Valdespartera-Montecanal</t>
  </si>
  <si>
    <t>OTROS/NO IdeNTIFICADO</t>
  </si>
  <si>
    <t>Teruel Ensanche</t>
  </si>
  <si>
    <t>Casos en municipios con más de 10.000 habitantes</t>
  </si>
  <si>
    <t>Zaragoza</t>
  </si>
  <si>
    <t>Huesca</t>
  </si>
  <si>
    <t>Teruel</t>
  </si>
  <si>
    <t>MUNICIPIO</t>
  </si>
  <si>
    <t>Total casos confirmados en Aragón</t>
  </si>
  <si>
    <t>CALATAYUD</t>
  </si>
  <si>
    <t>ZARAGOZA II</t>
  </si>
  <si>
    <t>COMARCA</t>
  </si>
  <si>
    <t>&gt;20</t>
  </si>
  <si>
    <t>5-9</t>
  </si>
  <si>
    <t>0-4</t>
  </si>
  <si>
    <t>10-14</t>
  </si>
  <si>
    <t>15-20</t>
  </si>
  <si>
    <t>Desconocido</t>
  </si>
  <si>
    <t>Número</t>
  </si>
  <si>
    <t>Pruebas +</t>
  </si>
  <si>
    <t>Positividad</t>
  </si>
  <si>
    <t>ALTAS EPIDEMIOLÓGICAS</t>
  </si>
  <si>
    <t>PCR CARGADAS</t>
  </si>
  <si>
    <t>TEST RÁPIDOS ANTÍGENOS REALIZADOS</t>
  </si>
  <si>
    <t>TODAS LAS PRUEBAS</t>
  </si>
  <si>
    <t>FALLECIDOS</t>
  </si>
  <si>
    <t>PCR</t>
  </si>
  <si>
    <t>No identificados</t>
  </si>
  <si>
    <t>Total</t>
  </si>
  <si>
    <t>dia actual</t>
  </si>
  <si>
    <t>diferencia</t>
  </si>
  <si>
    <t>Menos de 14 años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</si>
  <si>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</si>
  <si>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</si>
  <si>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</si>
  <si>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</si>
  <si>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</si>
  <si>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</si>
  <si>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</si>
  <si>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Laboral</t>
  </si>
  <si>
    <t>Otros</t>
  </si>
  <si>
    <t>País de origen</t>
  </si>
  <si>
    <t>España</t>
  </si>
  <si>
    <t>Ecuador</t>
  </si>
  <si>
    <t>%  sobre el total dia previo</t>
  </si>
  <si>
    <t>Mancomunidad Central De Zaragoza</t>
  </si>
  <si>
    <t>Comunidad De Teruel</t>
  </si>
  <si>
    <t>Hoya De Huesca / Plana De Uesca</t>
  </si>
  <si>
    <t>Torre Ramona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</si>
  <si>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</si>
  <si>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</si>
  <si>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</si>
  <si>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</si>
  <si>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</si>
  <si>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</si>
  <si>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</si>
  <si>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</si>
  <si>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>dia previo(pegar valores)</t>
  </si>
  <si>
    <t>Avenida Cataluña</t>
  </si>
  <si>
    <t xml:space="preserve">Calatayud </t>
  </si>
  <si>
    <t xml:space="preserve">Utebo </t>
  </si>
  <si>
    <t xml:space="preserve">Cuarte De Huerva </t>
  </si>
  <si>
    <t xml:space="preserve">DE DATA COVID (MAPA ZONAS) SELECCIONANDO EL DIA </t>
  </si>
  <si>
    <t xml:space="preserve">Fraga </t>
  </si>
  <si>
    <t xml:space="preserve">Monzón </t>
  </si>
  <si>
    <t>SECTOR</t>
  </si>
  <si>
    <t>Zalfonada</t>
  </si>
  <si>
    <t xml:space="preserve">Jaca </t>
  </si>
  <si>
    <t>Altas epidemiológicas</t>
  </si>
  <si>
    <t>Fallecidos</t>
  </si>
  <si>
    <t>*en azul ZBS con =&gt;10 casos</t>
  </si>
  <si>
    <t xml:space="preserve">Ejea De Los Caballeros </t>
  </si>
  <si>
    <t>Alcañiz</t>
  </si>
  <si>
    <t xml:space="preserve">Tarazona </t>
  </si>
  <si>
    <t>BARBASTRO</t>
  </si>
  <si>
    <t>Centro socio-sanitario</t>
  </si>
  <si>
    <t>Barbastro</t>
  </si>
  <si>
    <t>Almozara</t>
  </si>
  <si>
    <t xml:space="preserve">Zaragoza </t>
  </si>
  <si>
    <t xml:space="preserve">Huesca </t>
  </si>
  <si>
    <t>Comunidad De Calatayud</t>
  </si>
  <si>
    <t>DATO DE APPSANIDAD (correo pcr ag)</t>
  </si>
  <si>
    <t>Del kettle de TODOS LOS CASOS POR FECHA DE ULTIMO RESULTADO. TIPO PRUEBA. FilleZilla y ejecutar R</t>
  </si>
  <si>
    <t>Arrabal</t>
  </si>
  <si>
    <t>Nicaragua</t>
  </si>
  <si>
    <t>Más de 75 años</t>
  </si>
  <si>
    <t>Los Monegros</t>
  </si>
  <si>
    <t>Cinco Villas</t>
  </si>
  <si>
    <t>Jiloca</t>
  </si>
  <si>
    <t>Actur Norte</t>
  </si>
  <si>
    <t>Maria De Huerva</t>
  </si>
  <si>
    <t>Tauste</t>
  </si>
  <si>
    <t>Ejea De Los Caballeros</t>
  </si>
  <si>
    <t>Torrero La Paz</t>
  </si>
  <si>
    <t>Universitas</t>
  </si>
  <si>
    <t>Calanda</t>
  </si>
  <si>
    <t>Sagasta-Ruiseñores</t>
  </si>
  <si>
    <t>Madre Vedruna-Miraflores</t>
  </si>
  <si>
    <t>Tarazona</t>
  </si>
  <si>
    <t>Actur Oeste</t>
  </si>
  <si>
    <t>Reboleria</t>
  </si>
  <si>
    <t>Santa Isabel</t>
  </si>
  <si>
    <t>ALCAÑIZ</t>
  </si>
  <si>
    <t>Bajo Aragón</t>
  </si>
  <si>
    <t>Somontano De Barbastro</t>
  </si>
  <si>
    <t>Tarazona Y El Moncayo</t>
  </si>
  <si>
    <t>Rumania</t>
  </si>
  <si>
    <t>Fernando El Catolico</t>
  </si>
  <si>
    <t>Grañen</t>
  </si>
  <si>
    <t>Parque Goya</t>
  </si>
  <si>
    <t>Casablanca</t>
  </si>
  <si>
    <t>Hernan Cortes</t>
  </si>
  <si>
    <t>San Pablo</t>
  </si>
  <si>
    <t>Independencia</t>
  </si>
  <si>
    <t>Calatayud Urbana</t>
  </si>
  <si>
    <t>Colombia</t>
  </si>
  <si>
    <t>Marruecos</t>
  </si>
  <si>
    <t>Las Fuentes Norte</t>
  </si>
  <si>
    <t>Venecia</t>
  </si>
  <si>
    <t>San Jose Centro</t>
  </si>
  <si>
    <t>Sabiñanigo</t>
  </si>
  <si>
    <t>Monreal Del Campo</t>
  </si>
  <si>
    <t>Ateca</t>
  </si>
  <si>
    <t>Alto Gállego</t>
  </si>
  <si>
    <t>San Jose Norte</t>
  </si>
  <si>
    <t>Calamocha</t>
  </si>
  <si>
    <t>Teruel Centro</t>
  </si>
  <si>
    <t>Andorra</t>
  </si>
  <si>
    <t>Utebo</t>
  </si>
  <si>
    <t>Valderrobres</t>
  </si>
  <si>
    <t>Campo De Borja</t>
  </si>
  <si>
    <t>Andorra-Sierra De Arcos</t>
  </si>
  <si>
    <t>Matarraña / Matarranya</t>
  </si>
  <si>
    <t>Argelia</t>
  </si>
  <si>
    <t>Senegal</t>
  </si>
  <si>
    <t>Alhama De Aragon</t>
  </si>
  <si>
    <t>Sadaba</t>
  </si>
  <si>
    <t>Almudevar</t>
  </si>
  <si>
    <t>Romareda - Seminario</t>
  </si>
  <si>
    <t>Distribución por Comarcas: en 11 casos confirmados no ha sido posible identificar la comarca.</t>
  </si>
  <si>
    <t>Distribución por edad y sexo: en 11 casos confirmados no ha sido posible identificar la edad o el sexo</t>
  </si>
  <si>
    <t>Distribución por provincias: en 3 casos no  ha sido posible identificar la provincia de procedencia</t>
  </si>
  <si>
    <t>Distribución por síntomas: en 1 casos confirmados no ha sido posible identificar la existencia o no de sintomatología</t>
  </si>
  <si>
    <t>0.95</t>
  </si>
  <si>
    <t>12.80</t>
  </si>
  <si>
    <t>5.21</t>
  </si>
  <si>
    <t>7.58</t>
  </si>
  <si>
    <t>73.46</t>
  </si>
  <si>
    <t>80.57</t>
  </si>
  <si>
    <t>2.84</t>
  </si>
  <si>
    <t>2.37</t>
  </si>
  <si>
    <t>1.90</t>
  </si>
  <si>
    <t>0.47</t>
  </si>
  <si>
    <t>Bulgaria</t>
  </si>
  <si>
    <t>El Salvador</t>
  </si>
  <si>
    <t>Ghana</t>
  </si>
  <si>
    <t>Pakistan</t>
  </si>
  <si>
    <t>Polonia</t>
  </si>
  <si>
    <t>Venezuela</t>
  </si>
  <si>
    <t>7.11</t>
  </si>
  <si>
    <t>22.27</t>
  </si>
  <si>
    <t>20.38</t>
  </si>
  <si>
    <t>13.74</t>
  </si>
  <si>
    <t>13.27</t>
  </si>
  <si>
    <t>6.64</t>
  </si>
  <si>
    <t>4.27</t>
  </si>
  <si>
    <t>3.79</t>
  </si>
  <si>
    <t>8.06</t>
  </si>
  <si>
    <t>Distribución por Sector Sanitario: en 17 casos confirmados no ha sido posible identificar el sector sanitario.</t>
  </si>
  <si>
    <t>4.74</t>
  </si>
  <si>
    <t>Borja</t>
  </si>
  <si>
    <t>3.32</t>
  </si>
  <si>
    <t>Gallur</t>
  </si>
  <si>
    <t>Huesca Capital Nº 1 (Perpetuo Socorro)</t>
  </si>
  <si>
    <t>Huesca Capital Nº 2 (Santo Grial)</t>
  </si>
  <si>
    <t>Mora De Rubielos</t>
  </si>
  <si>
    <t>1.42</t>
  </si>
  <si>
    <t>Jaca</t>
  </si>
  <si>
    <t>Utrillas</t>
  </si>
  <si>
    <t>Delicias Norte</t>
  </si>
  <si>
    <t>Delicias Sur</t>
  </si>
  <si>
    <t>Fraga</t>
  </si>
  <si>
    <t>Huesca Capital Nº 3 (Pirineos)</t>
  </si>
  <si>
    <t>Ayerbe</t>
  </si>
  <si>
    <t>Bombarda</t>
  </si>
  <si>
    <t>Daroca</t>
  </si>
  <si>
    <t>Fuentes De Ebro</t>
  </si>
  <si>
    <t>Huesca Rural</t>
  </si>
  <si>
    <t>Luna</t>
  </si>
  <si>
    <t>Mas De Las Matas</t>
  </si>
  <si>
    <t>Mequinenza</t>
  </si>
  <si>
    <t>San Jose Sur</t>
  </si>
  <si>
    <t xml:space="preserve"> </t>
  </si>
  <si>
    <t>Distribución por Zona Básica de Salud (ZBS): en 17 casos confirmado no ha sido posible identificar la ZBS.</t>
  </si>
  <si>
    <t>34.60</t>
  </si>
  <si>
    <t>5.69</t>
  </si>
  <si>
    <t>Gúdar-Javalambre</t>
  </si>
  <si>
    <t>Bajo Cinca / Baix Cinca</t>
  </si>
  <si>
    <t>Cuencas Mineras</t>
  </si>
  <si>
    <t>La Jacetania</t>
  </si>
  <si>
    <t>Ribera Alta Del Ebro</t>
  </si>
  <si>
    <t>Campo De Daroca</t>
  </si>
  <si>
    <t>Ribera Baja Del Ebro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</si>
</sst>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3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b/>
      <sz val="12"/>
      <color theme="1"/>
      <name val="Times New Roman"/>
      <family val="1"/>
    </font>
    <font>
      <b/>
      <sz val="11"/>
      <color rgb="FFFF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EE2DA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rgb="FFFF7272"/>
        <bgColor indexed="64"/>
      </patternFill>
    </fill>
    <fill>
      <patternFill patternType="solid">
        <fgColor rgb="FFFF8E8E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rgb="FFFFC6C6"/>
        <bgColor indexed="64"/>
      </patternFill>
    </fill>
    <fill>
      <patternFill patternType="solid">
        <fgColor rgb="FFFFE3E3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001F5F"/>
      </left>
      <right style="medium">
        <color rgb="FF001F5F"/>
      </right>
      <top style="thick">
        <color rgb="FF000000"/>
      </top>
      <bottom style="medium">
        <color rgb="FF001F5F"/>
      </bottom>
      <diagonal/>
    </border>
    <border>
      <left/>
      <right style="thick">
        <color rgb="FF001F5F"/>
      </right>
      <top style="thick">
        <color rgb="FF000000"/>
      </top>
      <bottom style="medium">
        <color rgb="FF001F5F"/>
      </bottom>
      <diagonal/>
    </border>
    <border>
      <left style="thick">
        <color rgb="FF001F5F"/>
      </left>
      <right style="medium">
        <color rgb="FF001F5F"/>
      </right>
      <top/>
      <bottom style="medium">
        <color rgb="FF001F5F"/>
      </bottom>
      <diagonal/>
    </border>
    <border>
      <left/>
      <right style="thick">
        <color rgb="FF001F5F"/>
      </right>
      <top/>
      <bottom style="medium">
        <color rgb="FF001F5F"/>
      </bottom>
      <diagonal/>
    </border>
    <border>
      <left style="thick">
        <color rgb="FF001F5F"/>
      </left>
      <right style="medium">
        <color rgb="FF001F5F"/>
      </right>
      <top/>
      <bottom style="thick">
        <color rgb="FF001F5F"/>
      </bottom>
      <diagonal/>
    </border>
    <border>
      <left/>
      <right style="thick">
        <color rgb="FF001F5F"/>
      </right>
      <top/>
      <bottom style="thick">
        <color rgb="FF001F5F"/>
      </bottom>
      <diagonal/>
    </border>
    <border>
      <left/>
      <right style="thick">
        <color rgb="FF001F5F"/>
      </right>
      <top/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6" fillId="25" borderId="0" applyNumberFormat="0" applyBorder="0" applyAlignment="0" applyProtection="0"/>
    <xf numFmtId="0" fontId="2" fillId="26" borderId="19" applyNumberFormat="0" applyFont="0" applyAlignment="0" applyProtection="0"/>
  </cellStyleXfs>
  <cellXfs count="195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0" fillId="0" borderId="1" xfId="1" applyNumberFormat="1" applyFont="1" applyBorder="1"/>
    <xf numFmtId="164" fontId="5" fillId="2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64" fontId="7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5" borderId="3" xfId="0" applyFill="1" applyBorder="1" applyAlignment="1">
      <alignment horizontal="center" vertical="center" wrapText="1"/>
    </xf>
    <xf numFmtId="10" fontId="9" fillId="0" borderId="15" xfId="0" applyNumberFormat="1" applyFont="1" applyBorder="1" applyAlignment="1">
      <alignment horizontal="right" vertical="center" wrapText="1"/>
    </xf>
    <xf numFmtId="9" fontId="0" fillId="4" borderId="1" xfId="1" applyFont="1" applyFill="1" applyBorder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1" fillId="4" borderId="1" xfId="0" applyFont="1" applyFill="1" applyBorder="1" applyAlignment="1">
      <alignment horizontal="left" vertical="center"/>
    </xf>
    <xf numFmtId="9" fontId="3" fillId="4" borderId="1" xfId="1" applyFont="1" applyFill="1" applyBorder="1"/>
    <xf numFmtId="0" fontId="7" fillId="6" borderId="2" xfId="0" applyFont="1" applyFill="1" applyBorder="1" applyAlignment="1">
      <alignment horizontal="left" vertical="center"/>
    </xf>
    <xf numFmtId="9" fontId="7" fillId="6" borderId="1" xfId="1" applyNumberFormat="1" applyFont="1" applyFill="1" applyBorder="1"/>
    <xf numFmtId="3" fontId="1" fillId="2" borderId="4" xfId="0" applyNumberFormat="1" applyFont="1" applyFill="1" applyBorder="1" applyAlignment="1">
      <alignment horizontal="center" vertical="center"/>
    </xf>
    <xf numFmtId="3" fontId="10" fillId="7" borderId="14" xfId="0" applyNumberFormat="1" applyFont="1" applyFill="1" applyBorder="1"/>
    <xf numFmtId="3" fontId="0" fillId="0" borderId="0" xfId="0" applyNumberFormat="1"/>
    <xf numFmtId="0" fontId="11" fillId="13" borderId="11" xfId="0" applyFont="1" applyFill="1" applyBorder="1" applyAlignment="1">
      <alignment horizontal="left"/>
    </xf>
    <xf numFmtId="0" fontId="11" fillId="14" borderId="11" xfId="0" applyFont="1" applyFill="1" applyBorder="1" applyAlignment="1">
      <alignment horizontal="left"/>
    </xf>
    <xf numFmtId="0" fontId="14" fillId="0" borderId="0" xfId="0" applyFont="1"/>
    <xf numFmtId="0" fontId="8" fillId="0" borderId="5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right" vertical="center" wrapText="1"/>
    </xf>
    <xf numFmtId="0" fontId="9" fillId="6" borderId="16" xfId="0" applyFont="1" applyFill="1" applyBorder="1" applyAlignment="1">
      <alignment horizontal="left"/>
    </xf>
    <xf numFmtId="0" fontId="9" fillId="6" borderId="6" xfId="0" applyNumberFormat="1" applyFont="1" applyFill="1" applyBorder="1"/>
    <xf numFmtId="10" fontId="9" fillId="6" borderId="17" xfId="0" applyNumberFormat="1" applyFont="1" applyFill="1" applyBorder="1" applyAlignment="1">
      <alignment horizontal="right" vertical="center" wrapText="1"/>
    </xf>
    <xf numFmtId="0" fontId="9" fillId="19" borderId="11" xfId="0" applyFont="1" applyFill="1" applyBorder="1" applyAlignment="1">
      <alignment horizontal="left"/>
    </xf>
    <xf numFmtId="0" fontId="9" fillId="19" borderId="5" xfId="0" applyNumberFormat="1" applyFont="1" applyFill="1" applyBorder="1"/>
    <xf numFmtId="10" fontId="9" fillId="19" borderId="12" xfId="0" applyNumberFormat="1" applyFont="1" applyFill="1" applyBorder="1" applyAlignment="1">
      <alignment horizontal="right" vertical="center" wrapText="1"/>
    </xf>
    <xf numFmtId="0" fontId="9" fillId="20" borderId="11" xfId="0" applyFont="1" applyFill="1" applyBorder="1" applyAlignment="1">
      <alignment horizontal="left"/>
    </xf>
    <xf numFmtId="0" fontId="9" fillId="20" borderId="5" xfId="0" applyNumberFormat="1" applyFont="1" applyFill="1" applyBorder="1"/>
    <xf numFmtId="10" fontId="9" fillId="20" borderId="12" xfId="0" applyNumberFormat="1" applyFont="1" applyFill="1" applyBorder="1" applyAlignment="1">
      <alignment horizontal="right" vertical="center" wrapText="1"/>
    </xf>
    <xf numFmtId="0" fontId="9" fillId="21" borderId="11" xfId="0" applyFont="1" applyFill="1" applyBorder="1" applyAlignment="1">
      <alignment horizontal="left"/>
    </xf>
    <xf numFmtId="0" fontId="9" fillId="21" borderId="5" xfId="0" applyNumberFormat="1" applyFont="1" applyFill="1" applyBorder="1"/>
    <xf numFmtId="10" fontId="9" fillId="21" borderId="12" xfId="0" applyNumberFormat="1" applyFont="1" applyFill="1" applyBorder="1" applyAlignment="1">
      <alignment horizontal="right" vertical="center" wrapText="1"/>
    </xf>
    <xf numFmtId="0" fontId="9" fillId="22" borderId="11" xfId="0" applyFont="1" applyFill="1" applyBorder="1" applyAlignment="1">
      <alignment horizontal="left"/>
    </xf>
    <xf numFmtId="0" fontId="9" fillId="22" borderId="5" xfId="0" applyNumberFormat="1" applyFont="1" applyFill="1" applyBorder="1"/>
    <xf numFmtId="10" fontId="9" fillId="22" borderId="12" xfId="0" applyNumberFormat="1" applyFont="1" applyFill="1" applyBorder="1" applyAlignment="1">
      <alignment horizontal="right" vertical="center" wrapText="1"/>
    </xf>
    <xf numFmtId="0" fontId="9" fillId="23" borderId="11" xfId="0" applyFont="1" applyFill="1" applyBorder="1" applyAlignment="1">
      <alignment horizontal="left"/>
    </xf>
    <xf numFmtId="0" fontId="9" fillId="23" borderId="5" xfId="0" applyNumberFormat="1" applyFont="1" applyFill="1" applyBorder="1"/>
    <xf numFmtId="10" fontId="9" fillId="23" borderId="12" xfId="0" applyNumberFormat="1" applyFont="1" applyFill="1" applyBorder="1" applyAlignment="1">
      <alignment horizontal="right" vertical="center" wrapText="1"/>
    </xf>
    <xf numFmtId="0" fontId="9" fillId="24" borderId="16" xfId="0" applyFont="1" applyFill="1" applyBorder="1" applyAlignment="1">
      <alignment horizontal="left"/>
    </xf>
    <xf numFmtId="0" fontId="9" fillId="24" borderId="6" xfId="0" applyNumberFormat="1" applyFont="1" applyFill="1" applyBorder="1"/>
    <xf numFmtId="10" fontId="9" fillId="24" borderId="17" xfId="0" applyNumberFormat="1" applyFont="1" applyFill="1" applyBorder="1" applyAlignment="1">
      <alignment horizontal="right" vertical="center" wrapText="1"/>
    </xf>
    <xf numFmtId="0" fontId="9" fillId="18" borderId="16" xfId="0" applyFont="1" applyFill="1" applyBorder="1" applyAlignment="1">
      <alignment horizontal="left"/>
    </xf>
    <xf numFmtId="0" fontId="9" fillId="18" borderId="6" xfId="0" applyNumberFormat="1" applyFont="1" applyFill="1" applyBorder="1"/>
    <xf numFmtId="10" fontId="9" fillId="18" borderId="17" xfId="0" applyNumberFormat="1" applyFont="1" applyFill="1" applyBorder="1" applyAlignment="1">
      <alignment horizontal="right" vertical="center" wrapText="1"/>
    </xf>
    <xf numFmtId="14" fontId="17" fillId="27" borderId="9" xfId="0" applyNumberFormat="1" applyFont="1" applyFill="1" applyBorder="1" applyAlignment="1">
      <alignment horizontal="center"/>
    </xf>
    <xf numFmtId="0" fontId="17" fillId="27" borderId="20" xfId="0" applyFont="1" applyFill="1" applyBorder="1" applyAlignment="1">
      <alignment horizontal="center"/>
    </xf>
    <xf numFmtId="0" fontId="17" fillId="27" borderId="2" xfId="0" applyFont="1" applyFill="1" applyBorder="1" applyAlignment="1">
      <alignment horizontal="center"/>
    </xf>
    <xf numFmtId="0" fontId="18" fillId="6" borderId="21" xfId="0" applyFont="1" applyFill="1" applyBorder="1" applyAlignment="1">
      <alignment horizontal="left"/>
    </xf>
    <xf numFmtId="0" fontId="18" fillId="6" borderId="6" xfId="0" applyFont="1" applyFill="1" applyBorder="1" applyAlignment="1">
      <alignment horizontal="center"/>
    </xf>
    <xf numFmtId="164" fontId="18" fillId="6" borderId="22" xfId="1" applyNumberFormat="1" applyFont="1" applyFill="1" applyBorder="1" applyAlignment="1">
      <alignment horizontal="center"/>
    </xf>
    <xf numFmtId="0" fontId="17" fillId="15" borderId="23" xfId="0" applyFont="1" applyFill="1" applyBorder="1"/>
    <xf numFmtId="0" fontId="17" fillId="15" borderId="5" xfId="0" applyFont="1" applyFill="1" applyBorder="1" applyAlignment="1">
      <alignment horizontal="center"/>
    </xf>
    <xf numFmtId="10" fontId="17" fillId="15" borderId="24" xfId="0" applyNumberFormat="1" applyFont="1" applyFill="1" applyBorder="1" applyAlignment="1">
      <alignment horizontal="center"/>
    </xf>
    <xf numFmtId="0" fontId="0" fillId="0" borderId="0" xfId="0" applyBorder="1"/>
    <xf numFmtId="0" fontId="17" fillId="16" borderId="25" xfId="0" applyFont="1" applyFill="1" applyBorder="1"/>
    <xf numFmtId="0" fontId="17" fillId="16" borderId="14" xfId="0" applyFont="1" applyFill="1" applyBorder="1" applyAlignment="1">
      <alignment horizontal="center"/>
    </xf>
    <xf numFmtId="10" fontId="17" fillId="16" borderId="26" xfId="0" applyNumberFormat="1" applyFont="1" applyFill="1" applyBorder="1" applyAlignment="1">
      <alignment horizontal="center"/>
    </xf>
    <xf numFmtId="9" fontId="0" fillId="15" borderId="0" xfId="1" applyFont="1" applyFill="1"/>
    <xf numFmtId="9" fontId="0" fillId="0" borderId="0" xfId="0" applyNumberFormat="1"/>
    <xf numFmtId="0" fontId="0" fillId="15" borderId="0" xfId="0" applyNumberFormat="1" applyFill="1"/>
    <xf numFmtId="0" fontId="20" fillId="0" borderId="0" xfId="0" applyFont="1" applyAlignment="1">
      <alignment vertical="center"/>
    </xf>
    <xf numFmtId="0" fontId="15" fillId="0" borderId="7" xfId="0" applyFont="1" applyBorder="1" applyAlignment="1">
      <alignment vertical="center" wrapText="1"/>
    </xf>
    <xf numFmtId="0" fontId="15" fillId="0" borderId="7" xfId="0" applyFont="1" applyBorder="1" applyAlignment="1">
      <alignment horizontal="right" vertical="center" wrapText="1"/>
    </xf>
    <xf numFmtId="0" fontId="0" fillId="15" borderId="0" xfId="0" applyFill="1"/>
    <xf numFmtId="0" fontId="1" fillId="8" borderId="27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0" fillId="6" borderId="5" xfId="0" applyFont="1" applyFill="1" applyBorder="1"/>
    <xf numFmtId="0" fontId="19" fillId="28" borderId="18" xfId="0" applyFont="1" applyFill="1" applyBorder="1" applyAlignment="1">
      <alignment horizontal="justify" vertical="center" wrapText="1"/>
    </xf>
    <xf numFmtId="0" fontId="19" fillId="28" borderId="28" xfId="0" applyFont="1" applyFill="1" applyBorder="1" applyAlignment="1">
      <alignment horizontal="right" vertical="center" wrapText="1"/>
    </xf>
    <xf numFmtId="0" fontId="19" fillId="6" borderId="11" xfId="0" applyFont="1" applyFill="1" applyBorder="1" applyAlignment="1">
      <alignment horizontal="justify" vertical="center" wrapText="1"/>
    </xf>
    <xf numFmtId="0" fontId="19" fillId="6" borderId="12" xfId="0" applyFont="1" applyFill="1" applyBorder="1" applyAlignment="1">
      <alignment horizontal="right" vertical="center" wrapText="1"/>
    </xf>
    <xf numFmtId="0" fontId="19" fillId="28" borderId="11" xfId="0" applyFont="1" applyFill="1" applyBorder="1" applyAlignment="1">
      <alignment horizontal="justify" vertical="center" wrapText="1"/>
    </xf>
    <xf numFmtId="0" fontId="19" fillId="28" borderId="12" xfId="0" applyFont="1" applyFill="1" applyBorder="1" applyAlignment="1">
      <alignment horizontal="right" vertical="center" wrapText="1"/>
    </xf>
    <xf numFmtId="0" fontId="19" fillId="28" borderId="13" xfId="0" applyFont="1" applyFill="1" applyBorder="1" applyAlignment="1">
      <alignment horizontal="justify" vertical="center" wrapText="1"/>
    </xf>
    <xf numFmtId="3" fontId="19" fillId="28" borderId="15" xfId="0" applyNumberFormat="1" applyFont="1" applyFill="1" applyBorder="1" applyAlignment="1">
      <alignment horizontal="right" vertical="center" wrapText="1"/>
    </xf>
    <xf numFmtId="0" fontId="1" fillId="29" borderId="8" xfId="0" applyFont="1" applyFill="1" applyBorder="1" applyAlignment="1">
      <alignment horizontal="center" vertical="center"/>
    </xf>
    <xf numFmtId="0" fontId="0" fillId="0" borderId="0" xfId="0" applyNumberFormat="1" applyFill="1"/>
    <xf numFmtId="0" fontId="0" fillId="26" borderId="19" xfId="3" applyFont="1"/>
    <xf numFmtId="0" fontId="16" fillId="25" borderId="0" xfId="2"/>
    <xf numFmtId="0" fontId="21" fillId="30" borderId="0" xfId="0" applyFont="1" applyFill="1"/>
    <xf numFmtId="0" fontId="22" fillId="30" borderId="0" xfId="0" applyFont="1" applyFill="1" applyBorder="1" applyAlignment="1">
      <alignment horizontal="left" vertical="center"/>
    </xf>
    <xf numFmtId="0" fontId="23" fillId="32" borderId="29" xfId="0" applyFont="1" applyFill="1" applyBorder="1" applyAlignment="1">
      <alignment vertical="center" wrapText="1"/>
    </xf>
    <xf numFmtId="0" fontId="23" fillId="32" borderId="30" xfId="0" applyFont="1" applyFill="1" applyBorder="1" applyAlignment="1">
      <alignment horizontal="center" vertical="center" wrapText="1"/>
    </xf>
    <xf numFmtId="0" fontId="23" fillId="33" borderId="31" xfId="0" applyFont="1" applyFill="1" applyBorder="1" applyAlignment="1">
      <alignment vertical="center" wrapText="1"/>
    </xf>
    <xf numFmtId="0" fontId="23" fillId="33" borderId="32" xfId="0" applyFont="1" applyFill="1" applyBorder="1" applyAlignment="1">
      <alignment horizontal="center" vertical="center" wrapText="1"/>
    </xf>
    <xf numFmtId="0" fontId="23" fillId="32" borderId="31" xfId="0" applyFont="1" applyFill="1" applyBorder="1" applyAlignment="1">
      <alignment vertical="center" wrapText="1"/>
    </xf>
    <xf numFmtId="0" fontId="23" fillId="32" borderId="32" xfId="0" applyFont="1" applyFill="1" applyBorder="1" applyAlignment="1">
      <alignment horizontal="center" vertical="center" wrapText="1"/>
    </xf>
    <xf numFmtId="0" fontId="24" fillId="32" borderId="33" xfId="0" applyFont="1" applyFill="1" applyBorder="1" applyAlignment="1">
      <alignment vertical="center" wrapText="1"/>
    </xf>
    <xf numFmtId="0" fontId="24" fillId="32" borderId="3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right" vertical="center"/>
    </xf>
    <xf numFmtId="0" fontId="10" fillId="7" borderId="13" xfId="0" applyFont="1" applyFill="1" applyBorder="1" applyAlignment="1">
      <alignment horizontal="left"/>
    </xf>
    <xf numFmtId="0" fontId="25" fillId="34" borderId="29" xfId="0" applyFont="1" applyFill="1" applyBorder="1" applyAlignment="1">
      <alignment horizontal="left" vertical="center" wrapText="1"/>
    </xf>
    <xf numFmtId="0" fontId="17" fillId="34" borderId="30" xfId="0" applyFont="1" applyFill="1" applyBorder="1" applyAlignment="1">
      <alignment horizontal="right" vertical="center" wrapText="1"/>
    </xf>
    <xf numFmtId="0" fontId="25" fillId="35" borderId="33" xfId="0" applyFont="1" applyFill="1" applyBorder="1" applyAlignment="1">
      <alignment horizontal="left" vertical="center" wrapText="1"/>
    </xf>
    <xf numFmtId="0" fontId="17" fillId="35" borderId="35" xfId="0" applyFont="1" applyFill="1" applyBorder="1" applyAlignment="1">
      <alignment horizontal="right" vertical="center" wrapText="1"/>
    </xf>
    <xf numFmtId="0" fontId="10" fillId="12" borderId="5" xfId="0" applyFont="1" applyFill="1" applyBorder="1"/>
    <xf numFmtId="0" fontId="8" fillId="6" borderId="5" xfId="0" applyFont="1" applyFill="1" applyBorder="1"/>
    <xf numFmtId="0" fontId="10" fillId="15" borderId="5" xfId="0" applyFont="1" applyFill="1" applyBorder="1"/>
    <xf numFmtId="0" fontId="10" fillId="16" borderId="5" xfId="0" applyFont="1" applyFill="1" applyBorder="1"/>
    <xf numFmtId="0" fontId="10" fillId="17" borderId="5" xfId="0" applyFont="1" applyFill="1" applyBorder="1"/>
    <xf numFmtId="0" fontId="16" fillId="25" borderId="0" xfId="2" applyAlignment="1">
      <alignment horizontal="center" vertical="center" wrapText="1"/>
    </xf>
    <xf numFmtId="10" fontId="1" fillId="0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0" fillId="31" borderId="2" xfId="0" applyFill="1" applyBorder="1" applyAlignment="1">
      <alignment vertical="center"/>
    </xf>
    <xf numFmtId="0" fontId="1" fillId="11" borderId="27" xfId="0" applyFont="1" applyFill="1" applyBorder="1" applyAlignment="1">
      <alignment horizontal="center" vertical="center" wrapText="1"/>
    </xf>
    <xf numFmtId="0" fontId="1" fillId="11" borderId="27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15" fillId="0" borderId="5" xfId="0" applyFont="1" applyBorder="1" applyAlignment="1">
      <alignment horizontal="right" vertical="center" wrapText="1"/>
    </xf>
    <xf numFmtId="0" fontId="8" fillId="0" borderId="5" xfId="0" applyFont="1" applyFill="1" applyBorder="1"/>
    <xf numFmtId="0" fontId="8" fillId="0" borderId="5" xfId="0" applyFont="1" applyFill="1" applyBorder="1" applyAlignment="1">
      <alignment vertical="center"/>
    </xf>
    <xf numFmtId="14" fontId="0" fillId="0" borderId="0" xfId="0" applyNumberFormat="1"/>
    <xf numFmtId="0" fontId="10" fillId="9" borderId="11" xfId="0" applyFont="1" applyFill="1" applyBorder="1" applyAlignment="1">
      <alignment horizontal="left"/>
    </xf>
    <xf numFmtId="0" fontId="10" fillId="9" borderId="5" xfId="0" applyNumberFormat="1" applyFont="1" applyFill="1" applyBorder="1"/>
    <xf numFmtId="0" fontId="1" fillId="8" borderId="8" xfId="0" applyFont="1" applyFill="1" applyBorder="1" applyAlignment="1">
      <alignment horizontal="center" vertical="center" wrapText="1"/>
    </xf>
    <xf numFmtId="0" fontId="1" fillId="8" borderId="36" xfId="0" applyFont="1" applyFill="1" applyBorder="1" applyAlignment="1">
      <alignment horizontal="center" vertical="center" wrapText="1"/>
    </xf>
    <xf numFmtId="10" fontId="10" fillId="9" borderId="37" xfId="1" applyNumberFormat="1" applyFont="1" applyFill="1" applyBorder="1"/>
    <xf numFmtId="10" fontId="9" fillId="13" borderId="37" xfId="1" applyNumberFormat="1" applyFont="1" applyFill="1" applyBorder="1" applyAlignment="1">
      <alignment vertical="center" wrapText="1"/>
    </xf>
    <xf numFmtId="10" fontId="11" fillId="14" borderId="37" xfId="0" applyNumberFormat="1" applyFont="1" applyFill="1" applyBorder="1" applyAlignment="1"/>
    <xf numFmtId="4" fontId="28" fillId="0" borderId="0" xfId="0" applyNumberFormat="1" applyFont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8" fillId="0" borderId="24" xfId="0" applyFont="1" applyFill="1" applyBorder="1"/>
    <xf numFmtId="0" fontId="1" fillId="11" borderId="1" xfId="0" applyFont="1" applyFill="1" applyBorder="1" applyAlignment="1">
      <alignment horizontal="center" vertical="center"/>
    </xf>
    <xf numFmtId="0" fontId="12" fillId="10" borderId="9" xfId="0" applyFont="1" applyFill="1" applyBorder="1" applyAlignment="1">
      <alignment vertical="center"/>
    </xf>
    <xf numFmtId="10" fontId="10" fillId="6" borderId="5" xfId="1" applyNumberFormat="1" applyFont="1" applyFill="1" applyBorder="1" applyAlignment="1">
      <alignment horizontal="right"/>
    </xf>
    <xf numFmtId="0" fontId="10" fillId="16" borderId="5" xfId="0" applyFont="1" applyFill="1" applyBorder="1" applyAlignment="1">
      <alignment horizontal="right"/>
    </xf>
    <xf numFmtId="0" fontId="10" fillId="17" borderId="5" xfId="0" applyFont="1" applyFill="1" applyBorder="1" applyAlignment="1">
      <alignment horizontal="right"/>
    </xf>
    <xf numFmtId="0" fontId="0" fillId="10" borderId="39" xfId="0" applyFill="1" applyBorder="1" applyAlignment="1">
      <alignment vertical="center"/>
    </xf>
    <xf numFmtId="0" fontId="29" fillId="13" borderId="5" xfId="0" applyNumberFormat="1" applyFont="1" applyFill="1" applyBorder="1"/>
    <xf numFmtId="0" fontId="29" fillId="14" borderId="5" xfId="0" applyFont="1" applyFill="1" applyBorder="1" applyAlignment="1">
      <alignment horizontal="right"/>
    </xf>
    <xf numFmtId="0" fontId="10" fillId="17" borderId="38" xfId="0" applyFont="1" applyFill="1" applyBorder="1"/>
    <xf numFmtId="0" fontId="0" fillId="0" borderId="0" xfId="0" applyAlignment="1">
      <alignment horizontal="right"/>
    </xf>
    <xf numFmtId="0" fontId="8" fillId="0" borderId="0" xfId="0" applyFont="1" applyFill="1" applyBorder="1"/>
    <xf numFmtId="0" fontId="15" fillId="0" borderId="5" xfId="0" applyFont="1" applyFill="1" applyBorder="1" applyAlignment="1">
      <alignment horizontal="right" vertical="center" wrapText="1"/>
    </xf>
    <xf numFmtId="0" fontId="0" fillId="0" borderId="6" xfId="0" applyFill="1" applyBorder="1" applyAlignment="1">
      <alignment vertical="center"/>
    </xf>
    <xf numFmtId="0" fontId="15" fillId="0" borderId="6" xfId="0" applyFont="1" applyFill="1" applyBorder="1" applyAlignment="1">
      <alignment horizontal="right" vertical="center" wrapText="1"/>
    </xf>
    <xf numFmtId="0" fontId="11" fillId="10" borderId="11" xfId="0" applyFont="1" applyFill="1" applyBorder="1" applyAlignment="1">
      <alignment horizontal="left"/>
    </xf>
    <xf numFmtId="0" fontId="29" fillId="10" borderId="5" xfId="0" applyFont="1" applyFill="1" applyBorder="1" applyAlignment="1">
      <alignment horizontal="right"/>
    </xf>
    <xf numFmtId="10" fontId="11" fillId="10" borderId="37" xfId="0" applyNumberFormat="1" applyFont="1" applyFill="1" applyBorder="1" applyAlignment="1"/>
    <xf numFmtId="0" fontId="29" fillId="10" borderId="5" xfId="0" applyNumberFormat="1" applyFont="1" applyFill="1" applyBorder="1"/>
    <xf numFmtId="10" fontId="9" fillId="10" borderId="37" xfId="1" applyNumberFormat="1" applyFont="1" applyFill="1" applyBorder="1" applyAlignment="1">
      <alignment vertical="center" wrapText="1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10" fillId="17" borderId="38" xfId="0" applyFont="1" applyFill="1" applyBorder="1" applyAlignment="1">
      <alignment horizontal="right"/>
    </xf>
    <xf numFmtId="0" fontId="10" fillId="7" borderId="41" xfId="0" applyFont="1" applyFill="1" applyBorder="1" applyAlignment="1">
      <alignment horizontal="left"/>
    </xf>
    <xf numFmtId="3" fontId="10" fillId="7" borderId="20" xfId="0" applyNumberFormat="1" applyFont="1" applyFill="1" applyBorder="1"/>
    <xf numFmtId="10" fontId="9" fillId="0" borderId="42" xfId="0" applyNumberFormat="1" applyFont="1" applyBorder="1" applyAlignment="1">
      <alignment horizontal="right" vertical="center" wrapText="1"/>
    </xf>
    <xf numFmtId="0" fontId="1" fillId="12" borderId="9" xfId="0" applyFont="1" applyFill="1" applyBorder="1" applyAlignment="1">
      <alignment horizontal="center" vertical="center"/>
    </xf>
    <xf numFmtId="0" fontId="0" fillId="12" borderId="2" xfId="0" applyFill="1" applyBorder="1" applyAlignment="1"/>
    <xf numFmtId="0" fontId="8" fillId="10" borderId="40" xfId="0" applyFont="1" applyFill="1" applyBorder="1"/>
    <xf numFmtId="0" fontId="0" fillId="10" borderId="5" xfId="0" applyFill="1" applyBorder="1" applyAlignment="1">
      <alignment vertical="center"/>
    </xf>
    <xf numFmtId="0" fontId="8" fillId="10" borderId="24" xfId="0" applyFont="1" applyFill="1" applyBorder="1"/>
    <xf numFmtId="0" fontId="0" fillId="0" borderId="43" xfId="0" applyFill="1" applyBorder="1" applyAlignment="1">
      <alignment vertical="center"/>
    </xf>
    <xf numFmtId="3" fontId="13" fillId="10" borderId="4" xfId="0" applyNumberFormat="1" applyFont="1" applyFill="1" applyBorder="1"/>
    <xf numFmtId="0" fontId="0" fillId="0" borderId="5" xfId="0" applyBorder="1"/>
    <xf numFmtId="164" fontId="15" fillId="10" borderId="5" xfId="1" applyNumberFormat="1" applyFont="1" applyFill="1" applyBorder="1" applyAlignment="1">
      <alignment horizontal="right" vertical="center"/>
    </xf>
    <xf numFmtId="164" fontId="15" fillId="0" borderId="5" xfId="1" applyNumberFormat="1" applyFont="1" applyFill="1" applyBorder="1" applyAlignment="1">
      <alignment horizontal="right" vertical="center"/>
    </xf>
    <xf numFmtId="164" fontId="15" fillId="10" borderId="6" xfId="1" applyNumberFormat="1" applyFont="1" applyFill="1" applyBorder="1" applyAlignment="1">
      <alignment horizontal="right" vertical="center"/>
    </xf>
    <xf numFmtId="2" fontId="0" fillId="0" borderId="2" xfId="0" applyNumberFormat="1" applyFill="1" applyBorder="1" applyAlignment="1"/>
    <xf numFmtId="0" fontId="0" fillId="0" borderId="2" xfId="0" applyFill="1" applyBorder="1" applyAlignment="1"/>
    <xf numFmtId="0" fontId="1" fillId="12" borderId="9" xfId="0" applyFont="1" applyFill="1" applyBorder="1" applyAlignment="1">
      <alignment horizontal="center" vertical="center"/>
    </xf>
    <xf numFmtId="0" fontId="0" fillId="12" borderId="10" xfId="0" applyFill="1" applyBorder="1" applyAlignment="1"/>
    <xf numFmtId="0" fontId="0" fillId="12" borderId="2" xfId="0" applyFill="1" applyBorder="1" applyAlignment="1"/>
    <xf numFmtId="0" fontId="1" fillId="2" borderId="9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/>
    <xf numFmtId="0" fontId="0" fillId="0" borderId="2" xfId="0" applyNumberFormat="1" applyBorder="1" applyAlignment="1"/>
    <xf numFmtId="0" fontId="16" fillId="25" borderId="7" xfId="2" applyBorder="1" applyAlignment="1">
      <alignment horizontal="center" vertical="center" wrapText="1"/>
    </xf>
  </cellXfs>
  <cellStyles count="4">
    <cellStyle name="Incorrecto" xfId="2" builtinId="27"/>
    <cellStyle name="Normal" xfId="0" builtinId="0"/>
    <cellStyle name="Notas" xfId="3" builtinId="10"/>
    <cellStyle name="Porcentaje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6C6"/>
      <color rgb="FFFFAAAA"/>
      <color rgb="FFFEC2B8"/>
      <color rgb="FFFF7272"/>
      <color rgb="FFFF8E8E"/>
      <color rgb="FFFF5555"/>
      <color rgb="FFFFE3E3"/>
      <color rgb="FFFF3939"/>
      <color rgb="FF00CC00"/>
      <color rgb="FFFEE2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zoomScaleNormal="100" workbookViewId="0">
      <selection activeCell="I5" sqref="I5"/>
    </sheetView>
  </sheetViews>
  <sheetFormatPr baseColWidth="10" defaultColWidth="9.140625" defaultRowHeight="15" x14ac:dyDescent="0.25"/>
  <cols>
    <col min="1" max="1" width="35.7109375" customWidth="1"/>
    <col min="2" max="2" width="19.7109375" customWidth="1"/>
    <col min="3" max="3" width="16.42578125" customWidth="1"/>
    <col min="4" max="4" width="18.7109375" customWidth="1"/>
    <col min="5" max="5" width="21.140625" customWidth="1"/>
    <col min="6" max="6" width="23.7109375" customWidth="1"/>
    <col min="7" max="7" width="23.5703125" customWidth="1"/>
    <col min="8" max="8" width="7.7109375" customWidth="1"/>
    <col min="9" max="10" width="16.5703125" customWidth="1"/>
    <col min="11" max="11" width="20.140625" customWidth="1"/>
  </cols>
  <sheetData>
    <row r="1" spans="1:11" ht="15" customHeight="1" thickBot="1" x14ac:dyDescent="0.3">
      <c r="A1" s="32" t="s">
        <v>170</v>
      </c>
      <c r="I1" s="107" t="s">
        <v>84</v>
      </c>
      <c r="J1" s="107"/>
      <c r="K1" s="107"/>
    </row>
    <row r="2" spans="1:11" ht="15" customHeight="1" thickBot="1" x14ac:dyDescent="0.3">
      <c r="A2" s="11" t="s">
        <v>0</v>
      </c>
      <c r="B2" s="12" t="s">
        <v>1</v>
      </c>
      <c r="C2" s="12" t="s">
        <v>2</v>
      </c>
      <c r="D2" s="12" t="s">
        <v>3</v>
      </c>
      <c r="E2" s="13" t="s">
        <v>19</v>
      </c>
      <c r="F2" s="13" t="s">
        <v>20</v>
      </c>
      <c r="G2" s="103" t="s">
        <v>74</v>
      </c>
      <c r="I2" s="108" t="s">
        <v>85</v>
      </c>
      <c r="J2" s="107"/>
      <c r="K2" s="107"/>
    </row>
    <row r="3" spans="1:11" ht="15" customHeight="1" thickBot="1" x14ac:dyDescent="0.3">
      <c r="A3" s="1" t="s">
        <v>4</v>
      </c>
      <c r="B3" s="23">
        <v>0</v>
      </c>
      <c r="C3" s="24">
        <v>0</v>
      </c>
      <c r="D3" s="9">
        <v>0</v>
      </c>
      <c r="E3" s="15">
        <f>D3/$D$12</f>
        <v>0</v>
      </c>
      <c r="F3" s="4">
        <f>E3</f>
        <v>0</v>
      </c>
      <c r="G3" s="15">
        <v>0</v>
      </c>
    </row>
    <row r="4" spans="1:11" ht="15" customHeight="1" thickBot="1" x14ac:dyDescent="0.3">
      <c r="A4" s="1" t="s">
        <v>5</v>
      </c>
      <c r="B4" s="25">
        <v>7</v>
      </c>
      <c r="C4" s="21">
        <v>7</v>
      </c>
      <c r="D4" s="9">
        <v>14</v>
      </c>
      <c r="E4" s="15">
        <f t="shared" ref="E4:E11" si="0">D4/$D$12</f>
        <v>7.0000000000000007E-2</v>
      </c>
      <c r="F4" s="31">
        <f>F3+E4</f>
        <v>7.0000000000000007E-2</v>
      </c>
      <c r="G4" s="15">
        <v>4.6979865771812082E-2</v>
      </c>
    </row>
    <row r="5" spans="1:11" ht="15" customHeight="1" thickBot="1" x14ac:dyDescent="0.3">
      <c r="A5" s="1" t="s">
        <v>6</v>
      </c>
      <c r="B5" s="25">
        <v>21</v>
      </c>
      <c r="C5" s="21">
        <v>12</v>
      </c>
      <c r="D5" s="9">
        <v>33</v>
      </c>
      <c r="E5" s="15">
        <f t="shared" si="0"/>
        <v>0.16500000000000001</v>
      </c>
      <c r="F5" s="4">
        <f>F4+E5</f>
        <v>0.23500000000000001</v>
      </c>
      <c r="G5" s="15">
        <v>6.0402684563758392E-2</v>
      </c>
      <c r="H5" s="46"/>
      <c r="I5" s="47"/>
      <c r="J5" s="47"/>
    </row>
    <row r="6" spans="1:11" ht="15" customHeight="1" thickBot="1" x14ac:dyDescent="0.3">
      <c r="A6" s="1" t="s">
        <v>7</v>
      </c>
      <c r="B6" s="25">
        <v>12</v>
      </c>
      <c r="C6" s="21">
        <v>14</v>
      </c>
      <c r="D6" s="9">
        <v>26</v>
      </c>
      <c r="E6" s="15">
        <f t="shared" si="0"/>
        <v>0.13</v>
      </c>
      <c r="F6" s="10">
        <f t="shared" ref="F6:F11" si="1">F5+E6</f>
        <v>0.36499999999999999</v>
      </c>
      <c r="G6" s="15">
        <v>0.11409395973154363</v>
      </c>
      <c r="H6" s="46"/>
      <c r="I6" s="47"/>
      <c r="J6" s="47"/>
    </row>
    <row r="7" spans="1:11" ht="15" customHeight="1" thickBot="1" x14ac:dyDescent="0.3">
      <c r="A7" s="1" t="s">
        <v>8</v>
      </c>
      <c r="B7" s="25">
        <v>13</v>
      </c>
      <c r="C7" s="21">
        <v>16</v>
      </c>
      <c r="D7" s="9">
        <v>29</v>
      </c>
      <c r="E7" s="15">
        <f t="shared" si="0"/>
        <v>0.14499999999999999</v>
      </c>
      <c r="F7" s="10">
        <f t="shared" si="1"/>
        <v>0.51</v>
      </c>
      <c r="G7" s="15">
        <v>0.11409395973154363</v>
      </c>
      <c r="H7" s="46"/>
      <c r="I7" s="47"/>
      <c r="J7" s="47"/>
      <c r="K7" s="148"/>
    </row>
    <row r="8" spans="1:11" ht="15" customHeight="1" thickBot="1" x14ac:dyDescent="0.3">
      <c r="A8" s="1" t="s">
        <v>9</v>
      </c>
      <c r="B8" s="25">
        <v>21</v>
      </c>
      <c r="C8" s="21">
        <v>15</v>
      </c>
      <c r="D8" s="9">
        <v>36</v>
      </c>
      <c r="E8" s="15">
        <f t="shared" si="0"/>
        <v>0.18</v>
      </c>
      <c r="F8" s="4">
        <f t="shared" si="1"/>
        <v>0.69</v>
      </c>
      <c r="G8" s="15">
        <v>0.2348993288590604</v>
      </c>
      <c r="H8" s="46"/>
      <c r="I8" s="47"/>
      <c r="J8" s="47"/>
      <c r="K8" s="47"/>
    </row>
    <row r="9" spans="1:11" ht="15" customHeight="1" thickBot="1" x14ac:dyDescent="0.3">
      <c r="A9" s="1" t="s">
        <v>10</v>
      </c>
      <c r="B9" s="25">
        <v>11</v>
      </c>
      <c r="C9" s="21">
        <v>9</v>
      </c>
      <c r="D9" s="9">
        <v>20</v>
      </c>
      <c r="E9" s="15">
        <f t="shared" si="0"/>
        <v>0.1</v>
      </c>
      <c r="F9" s="4">
        <f t="shared" si="1"/>
        <v>0.78999999999999992</v>
      </c>
      <c r="G9" s="15">
        <v>0.16778523489932887</v>
      </c>
      <c r="I9" s="46"/>
      <c r="J9" s="47"/>
      <c r="K9" s="47"/>
    </row>
    <row r="10" spans="1:11" ht="15" customHeight="1" thickBot="1" x14ac:dyDescent="0.3">
      <c r="A10" s="1" t="s">
        <v>11</v>
      </c>
      <c r="B10" s="25">
        <v>7</v>
      </c>
      <c r="C10" s="21">
        <v>7</v>
      </c>
      <c r="D10" s="9">
        <v>14</v>
      </c>
      <c r="E10" s="15">
        <f t="shared" si="0"/>
        <v>7.0000000000000007E-2</v>
      </c>
      <c r="F10" s="4">
        <f t="shared" si="1"/>
        <v>0.85999999999999988</v>
      </c>
      <c r="G10" s="15">
        <v>9.3959731543624164E-2</v>
      </c>
      <c r="J10" s="46"/>
      <c r="K10" s="47"/>
    </row>
    <row r="11" spans="1:11" ht="15" customHeight="1" thickBot="1" x14ac:dyDescent="0.3">
      <c r="A11" s="1" t="s">
        <v>115</v>
      </c>
      <c r="B11" s="25">
        <v>8</v>
      </c>
      <c r="C11" s="21">
        <v>20</v>
      </c>
      <c r="D11" s="9">
        <v>28</v>
      </c>
      <c r="E11" s="19">
        <f t="shared" si="0"/>
        <v>0.14000000000000001</v>
      </c>
      <c r="F11" s="4">
        <f t="shared" si="1"/>
        <v>0.99999999999999989</v>
      </c>
      <c r="G11" s="19">
        <v>0.16778523489932887</v>
      </c>
      <c r="J11" s="46"/>
      <c r="K11" s="47"/>
    </row>
    <row r="12" spans="1:11" ht="15" customHeight="1" thickBot="1" x14ac:dyDescent="0.3">
      <c r="A12" s="29" t="s">
        <v>26</v>
      </c>
      <c r="B12" s="117">
        <f>SUM(B3:B11)</f>
        <v>100</v>
      </c>
      <c r="C12" s="117">
        <f t="shared" ref="C12:D12" si="2">SUM(C3:C11)</f>
        <v>100</v>
      </c>
      <c r="D12" s="117">
        <f t="shared" si="2"/>
        <v>200</v>
      </c>
      <c r="J12" s="46"/>
      <c r="K12" s="47"/>
    </row>
    <row r="13" spans="1:11" ht="15" customHeight="1" x14ac:dyDescent="0.25">
      <c r="A13" s="5"/>
      <c r="B13" s="8">
        <f>B12/D12</f>
        <v>0.5</v>
      </c>
      <c r="C13" s="8">
        <f>C12/D12</f>
        <v>0.5</v>
      </c>
      <c r="D13" s="6"/>
      <c r="F13" s="40"/>
    </row>
    <row r="14" spans="1:11" ht="15" customHeight="1" x14ac:dyDescent="0.25">
      <c r="A14" s="5"/>
      <c r="B14" s="8"/>
      <c r="C14" s="8"/>
      <c r="D14" s="6"/>
      <c r="E14" s="40"/>
      <c r="J14" s="146"/>
    </row>
    <row r="15" spans="1:11" ht="15" customHeight="1" x14ac:dyDescent="0.25">
      <c r="A15" s="7"/>
      <c r="B15" s="7"/>
      <c r="C15" s="7"/>
      <c r="D15" s="7"/>
      <c r="E15" s="40"/>
      <c r="J15" s="146"/>
    </row>
    <row r="16" spans="1:11" ht="15" customHeight="1" thickBot="1" x14ac:dyDescent="0.3">
      <c r="A16" s="33" t="s">
        <v>171</v>
      </c>
      <c r="E16" s="40"/>
      <c r="J16" s="147"/>
      <c r="K16" s="148"/>
    </row>
    <row r="17" spans="1:11" ht="18.75" thickBot="1" x14ac:dyDescent="0.3">
      <c r="A17" s="14" t="s">
        <v>12</v>
      </c>
      <c r="B17" s="12" t="s">
        <v>13</v>
      </c>
      <c r="C17" s="12" t="s">
        <v>14</v>
      </c>
      <c r="D17" s="12" t="s">
        <v>31</v>
      </c>
      <c r="E17" s="12" t="s">
        <v>3</v>
      </c>
      <c r="G17" s="175" t="s">
        <v>21</v>
      </c>
      <c r="H17" s="176"/>
      <c r="J17" s="46"/>
      <c r="K17" s="47"/>
    </row>
    <row r="18" spans="1:11" ht="18.75" thickBot="1" x14ac:dyDescent="0.3">
      <c r="A18" s="22">
        <v>39</v>
      </c>
      <c r="B18" s="22">
        <v>44</v>
      </c>
      <c r="C18" s="22">
        <v>125</v>
      </c>
      <c r="D18" s="22">
        <v>3</v>
      </c>
      <c r="E18" s="38">
        <f>SUM(A18:D18)</f>
        <v>211</v>
      </c>
      <c r="G18" s="129">
        <v>3.3000000000000002E-2</v>
      </c>
      <c r="H18" s="187"/>
      <c r="J18" s="46"/>
      <c r="K18" s="47"/>
    </row>
    <row r="19" spans="1:11" ht="18.75" thickBot="1" x14ac:dyDescent="0.3">
      <c r="A19" s="16">
        <f>A18/$E$18</f>
        <v>0.18483412322274881</v>
      </c>
      <c r="B19" s="16">
        <f>B18/$E$18</f>
        <v>0.20853080568720378</v>
      </c>
      <c r="C19" s="16">
        <f>C18/$E$18</f>
        <v>0.59241706161137442</v>
      </c>
      <c r="D19" s="16">
        <f t="shared" ref="D19" si="3">D18/$E$18</f>
        <v>1.4218009478672985E-2</v>
      </c>
      <c r="E19" s="2"/>
      <c r="I19" s="17"/>
      <c r="J19" s="46"/>
      <c r="K19" s="47"/>
    </row>
    <row r="20" spans="1:11" ht="15.75" thickBot="1" x14ac:dyDescent="0.3">
      <c r="G20" s="175" t="s">
        <v>29</v>
      </c>
      <c r="H20" s="176"/>
      <c r="I20" s="18"/>
      <c r="J20" s="7"/>
    </row>
    <row r="21" spans="1:11" ht="15.75" thickBot="1" x14ac:dyDescent="0.3">
      <c r="A21" s="33" t="s">
        <v>172</v>
      </c>
      <c r="G21" s="130">
        <v>20.399999999999999</v>
      </c>
      <c r="H21" s="186"/>
      <c r="I21" s="18"/>
      <c r="J21" s="7"/>
    </row>
    <row r="22" spans="1:11" ht="15.75" thickBot="1" x14ac:dyDescent="0.3">
      <c r="A22" s="34" t="s">
        <v>18</v>
      </c>
      <c r="B22" s="3">
        <v>104</v>
      </c>
      <c r="C22" s="35">
        <f>B22/(B22+B23)</f>
        <v>0.49523809523809526</v>
      </c>
      <c r="I22" s="18"/>
      <c r="J22" s="7"/>
    </row>
    <row r="23" spans="1:11" ht="15.75" thickBot="1" x14ac:dyDescent="0.3">
      <c r="A23" s="36" t="s">
        <v>17</v>
      </c>
      <c r="B23" s="2">
        <v>106</v>
      </c>
      <c r="C23" s="37">
        <f>B23/(B22+B23)</f>
        <v>0.50476190476190474</v>
      </c>
      <c r="I23" s="18"/>
      <c r="J23" s="7"/>
    </row>
    <row r="24" spans="1:11" x14ac:dyDescent="0.25">
      <c r="I24" s="18"/>
      <c r="J24" s="7"/>
    </row>
    <row r="25" spans="1:11" x14ac:dyDescent="0.25">
      <c r="I25" s="18"/>
      <c r="J25" s="7"/>
    </row>
    <row r="26" spans="1:11" ht="18.75" thickBot="1" x14ac:dyDescent="0.3">
      <c r="A26" s="33" t="s">
        <v>223</v>
      </c>
      <c r="F26" s="33" t="s">
        <v>198</v>
      </c>
      <c r="I26" s="18"/>
      <c r="J26" s="7"/>
      <c r="K26" s="46"/>
    </row>
    <row r="27" spans="1:11" ht="15.75" customHeight="1" thickBot="1" x14ac:dyDescent="0.3">
      <c r="A27" s="132" t="s">
        <v>15</v>
      </c>
      <c r="B27" s="133" t="s">
        <v>16</v>
      </c>
      <c r="C27" s="150" t="s">
        <v>22</v>
      </c>
      <c r="D27" s="150" t="s">
        <v>23</v>
      </c>
      <c r="F27" s="11" t="s">
        <v>95</v>
      </c>
      <c r="G27" s="11" t="s">
        <v>27</v>
      </c>
      <c r="H27" s="11" t="s">
        <v>28</v>
      </c>
      <c r="I27" s="18"/>
      <c r="J27" s="7"/>
      <c r="K27" s="46"/>
    </row>
    <row r="28" spans="1:11" ht="18.75" thickBot="1" x14ac:dyDescent="0.3">
      <c r="A28" s="155" t="s">
        <v>32</v>
      </c>
      <c r="B28" s="155">
        <v>11</v>
      </c>
      <c r="C28" s="185">
        <f>B28/E$18</f>
        <v>5.2132701421800945E-2</v>
      </c>
      <c r="D28" s="177">
        <v>1</v>
      </c>
      <c r="E28" s="131" t="s">
        <v>100</v>
      </c>
      <c r="F28" s="48" t="s">
        <v>40</v>
      </c>
      <c r="G28" s="49">
        <v>47</v>
      </c>
      <c r="H28" s="50" t="s">
        <v>190</v>
      </c>
      <c r="I28" s="18"/>
      <c r="J28" s="7"/>
      <c r="K28" s="46"/>
    </row>
    <row r="29" spans="1:11" ht="18" x14ac:dyDescent="0.25">
      <c r="A29" s="178" t="s">
        <v>122</v>
      </c>
      <c r="B29" s="178">
        <v>10</v>
      </c>
      <c r="C29" s="183">
        <f>B29/E$18</f>
        <v>4.7393364928909949E-2</v>
      </c>
      <c r="D29" s="179">
        <v>2</v>
      </c>
      <c r="F29" s="69" t="s">
        <v>25</v>
      </c>
      <c r="G29" s="70">
        <v>43</v>
      </c>
      <c r="H29" s="71" t="s">
        <v>191</v>
      </c>
      <c r="K29" s="46"/>
    </row>
    <row r="30" spans="1:11" ht="18" x14ac:dyDescent="0.25">
      <c r="A30" s="178" t="s">
        <v>150</v>
      </c>
      <c r="B30" s="178">
        <v>10</v>
      </c>
      <c r="C30" s="183">
        <f t="shared" ref="C30:C93" si="4">B30/E$18</f>
        <v>4.7393364928909949E-2</v>
      </c>
      <c r="D30" s="179">
        <v>3</v>
      </c>
      <c r="F30" s="51" t="s">
        <v>12</v>
      </c>
      <c r="G30" s="52">
        <v>29</v>
      </c>
      <c r="H30" s="53" t="s">
        <v>192</v>
      </c>
      <c r="I30" s="26"/>
      <c r="J30" s="26"/>
      <c r="K30" s="46"/>
    </row>
    <row r="31" spans="1:11" ht="18" x14ac:dyDescent="0.25">
      <c r="A31" s="134" t="s">
        <v>200</v>
      </c>
      <c r="B31" s="161">
        <v>7</v>
      </c>
      <c r="C31" s="184">
        <f t="shared" si="4"/>
        <v>3.3175355450236969E-2</v>
      </c>
      <c r="D31" s="149">
        <v>4</v>
      </c>
      <c r="F31" s="54" t="s">
        <v>13</v>
      </c>
      <c r="G31" s="55">
        <v>28</v>
      </c>
      <c r="H31" s="56" t="s">
        <v>193</v>
      </c>
      <c r="I31" s="27"/>
      <c r="J31" s="27"/>
      <c r="K31" s="46"/>
    </row>
    <row r="32" spans="1:11" ht="18" x14ac:dyDescent="0.25">
      <c r="A32" s="134" t="s">
        <v>157</v>
      </c>
      <c r="B32" s="134">
        <v>6</v>
      </c>
      <c r="C32" s="184">
        <f t="shared" si="4"/>
        <v>2.843601895734597E-2</v>
      </c>
      <c r="D32" s="149">
        <v>5</v>
      </c>
      <c r="F32" s="57" t="s">
        <v>24</v>
      </c>
      <c r="G32" s="58">
        <v>16</v>
      </c>
      <c r="H32" s="59" t="s">
        <v>176</v>
      </c>
      <c r="I32" s="28"/>
      <c r="J32" s="28"/>
      <c r="K32" s="46"/>
    </row>
    <row r="33" spans="1:11" ht="18" x14ac:dyDescent="0.25">
      <c r="A33" s="134" t="s">
        <v>125</v>
      </c>
      <c r="B33" s="134">
        <v>6</v>
      </c>
      <c r="C33" s="184">
        <f t="shared" si="4"/>
        <v>2.843601895734597E-2</v>
      </c>
      <c r="D33" s="149">
        <v>6</v>
      </c>
      <c r="F33" s="60" t="s">
        <v>132</v>
      </c>
      <c r="G33" s="61">
        <v>14</v>
      </c>
      <c r="H33" s="62" t="s">
        <v>194</v>
      </c>
      <c r="I33" s="28"/>
      <c r="J33" s="28"/>
      <c r="K33" s="46"/>
    </row>
    <row r="34" spans="1:11" ht="18" x14ac:dyDescent="0.25">
      <c r="A34" s="134" t="s">
        <v>78</v>
      </c>
      <c r="B34" s="134">
        <v>6</v>
      </c>
      <c r="C34" s="184">
        <f t="shared" si="4"/>
        <v>2.843601895734597E-2</v>
      </c>
      <c r="D34" s="149">
        <v>7</v>
      </c>
      <c r="F34" s="63" t="s">
        <v>39</v>
      </c>
      <c r="G34" s="64">
        <v>9</v>
      </c>
      <c r="H34" s="65" t="s">
        <v>195</v>
      </c>
      <c r="K34" s="46"/>
    </row>
    <row r="35" spans="1:11" ht="18" x14ac:dyDescent="0.25">
      <c r="A35" s="134" t="s">
        <v>106</v>
      </c>
      <c r="B35" s="134">
        <v>5</v>
      </c>
      <c r="C35" s="184">
        <f t="shared" si="4"/>
        <v>2.3696682464454975E-2</v>
      </c>
      <c r="D35" s="149">
        <v>8</v>
      </c>
      <c r="F35" s="66" t="s">
        <v>104</v>
      </c>
      <c r="G35" s="67">
        <v>8</v>
      </c>
      <c r="H35" s="68" t="s">
        <v>196</v>
      </c>
      <c r="K35" s="46"/>
    </row>
    <row r="36" spans="1:11" ht="18.75" thickBot="1" x14ac:dyDescent="0.3">
      <c r="A36" s="162" t="s">
        <v>144</v>
      </c>
      <c r="B36" s="163">
        <v>5</v>
      </c>
      <c r="C36" s="184">
        <f t="shared" si="4"/>
        <v>2.3696682464454975E-2</v>
      </c>
      <c r="D36" s="136">
        <v>9</v>
      </c>
      <c r="F36" s="118" t="s">
        <v>47</v>
      </c>
      <c r="G36" s="39">
        <v>17</v>
      </c>
      <c r="H36" s="30" t="s">
        <v>197</v>
      </c>
      <c r="K36" s="46"/>
    </row>
    <row r="37" spans="1:11" ht="18" x14ac:dyDescent="0.25">
      <c r="A37" s="137" t="s">
        <v>202</v>
      </c>
      <c r="B37" s="161">
        <v>5</v>
      </c>
      <c r="C37" s="184">
        <f t="shared" si="4"/>
        <v>2.3696682464454975E-2</v>
      </c>
      <c r="D37" s="136">
        <v>10</v>
      </c>
      <c r="K37" s="46"/>
    </row>
    <row r="38" spans="1:11" ht="18" x14ac:dyDescent="0.25">
      <c r="A38" s="137" t="s">
        <v>203</v>
      </c>
      <c r="B38" s="161">
        <v>5</v>
      </c>
      <c r="C38" s="184">
        <f t="shared" si="4"/>
        <v>2.3696682464454975E-2</v>
      </c>
      <c r="D38" s="136">
        <v>11</v>
      </c>
      <c r="K38" s="46"/>
    </row>
    <row r="39" spans="1:11" ht="18" x14ac:dyDescent="0.25">
      <c r="A39" s="137" t="s">
        <v>204</v>
      </c>
      <c r="B39" s="161">
        <v>5</v>
      </c>
      <c r="C39" s="184">
        <f t="shared" si="4"/>
        <v>2.3696682464454975E-2</v>
      </c>
      <c r="D39" s="136">
        <v>12</v>
      </c>
      <c r="K39" s="46"/>
    </row>
    <row r="40" spans="1:11" ht="18" x14ac:dyDescent="0.25">
      <c r="A40" s="137" t="s">
        <v>147</v>
      </c>
      <c r="B40" s="135">
        <v>5</v>
      </c>
      <c r="C40" s="184">
        <f t="shared" si="4"/>
        <v>2.3696682464454975E-2</v>
      </c>
      <c r="D40" s="136">
        <v>13</v>
      </c>
      <c r="K40" s="46"/>
    </row>
    <row r="41" spans="1:11" ht="18.75" thickBot="1" x14ac:dyDescent="0.3">
      <c r="A41" s="137" t="s">
        <v>130</v>
      </c>
      <c r="B41" s="135">
        <v>5</v>
      </c>
      <c r="C41" s="184">
        <f t="shared" si="4"/>
        <v>2.3696682464454975E-2</v>
      </c>
      <c r="D41" s="136">
        <v>14</v>
      </c>
      <c r="F41" s="26" t="s">
        <v>33</v>
      </c>
      <c r="G41" s="26"/>
      <c r="H41" s="26"/>
      <c r="K41" s="46"/>
    </row>
    <row r="42" spans="1:11" ht="18" x14ac:dyDescent="0.25">
      <c r="A42" s="137" t="s">
        <v>126</v>
      </c>
      <c r="B42" s="135">
        <v>5</v>
      </c>
      <c r="C42" s="184">
        <f t="shared" si="4"/>
        <v>2.3696682464454975E-2</v>
      </c>
      <c r="D42" s="136">
        <v>15</v>
      </c>
      <c r="F42" s="142" t="s">
        <v>37</v>
      </c>
      <c r="G42" s="141" t="s">
        <v>27</v>
      </c>
      <c r="H42" s="92" t="s">
        <v>28</v>
      </c>
      <c r="I42" s="7"/>
      <c r="K42" s="46"/>
    </row>
    <row r="43" spans="1:11" ht="18" x14ac:dyDescent="0.25">
      <c r="A43" s="137" t="s">
        <v>88</v>
      </c>
      <c r="B43" s="135">
        <v>4</v>
      </c>
      <c r="C43" s="184">
        <f t="shared" si="4"/>
        <v>1.8957345971563982E-2</v>
      </c>
      <c r="D43" s="136">
        <v>16</v>
      </c>
      <c r="F43" s="139" t="s">
        <v>26</v>
      </c>
      <c r="G43" s="140">
        <f>SUM(G44:G56)</f>
        <v>127</v>
      </c>
      <c r="H43" s="143">
        <f t="shared" ref="H43:H44" si="5">G43/$E$18</f>
        <v>0.6018957345971564</v>
      </c>
      <c r="K43" s="46"/>
    </row>
    <row r="44" spans="1:11" ht="18" x14ac:dyDescent="0.25">
      <c r="A44" s="137" t="s">
        <v>137</v>
      </c>
      <c r="B44" s="135">
        <v>4</v>
      </c>
      <c r="C44" s="184">
        <f t="shared" si="4"/>
        <v>1.8957345971563982E-2</v>
      </c>
      <c r="D44" s="136">
        <v>17</v>
      </c>
      <c r="F44" s="41" t="s">
        <v>108</v>
      </c>
      <c r="G44" s="156">
        <v>74</v>
      </c>
      <c r="H44" s="144">
        <f t="shared" si="5"/>
        <v>0.35071090047393366</v>
      </c>
      <c r="K44" s="46"/>
    </row>
    <row r="45" spans="1:11" ht="18" x14ac:dyDescent="0.25">
      <c r="A45" s="137" t="s">
        <v>205</v>
      </c>
      <c r="B45" s="135">
        <v>4</v>
      </c>
      <c r="C45" s="184">
        <f t="shared" si="4"/>
        <v>1.8957345971563982E-2</v>
      </c>
      <c r="D45" s="136">
        <v>18</v>
      </c>
      <c r="E45" s="20"/>
      <c r="F45" s="42" t="s">
        <v>36</v>
      </c>
      <c r="G45" s="157">
        <v>16</v>
      </c>
      <c r="H45" s="145">
        <f t="shared" ref="H45:H56" si="6">G45/$E$18</f>
        <v>7.582938388625593E-2</v>
      </c>
      <c r="I45" s="7"/>
      <c r="K45" s="46"/>
    </row>
    <row r="46" spans="1:11" ht="18" x14ac:dyDescent="0.25">
      <c r="A46" s="137" t="s">
        <v>142</v>
      </c>
      <c r="B46" s="135">
        <v>4</v>
      </c>
      <c r="C46" s="184">
        <f t="shared" si="4"/>
        <v>1.8957345971563982E-2</v>
      </c>
      <c r="D46" s="136">
        <v>19</v>
      </c>
      <c r="F46" s="41" t="s">
        <v>109</v>
      </c>
      <c r="G46" s="156">
        <v>13</v>
      </c>
      <c r="H46" s="144">
        <f t="shared" si="6"/>
        <v>6.1611374407582936E-2</v>
      </c>
      <c r="K46" s="46"/>
    </row>
    <row r="47" spans="1:11" ht="18" x14ac:dyDescent="0.25">
      <c r="A47" s="137" t="s">
        <v>121</v>
      </c>
      <c r="B47" s="135">
        <v>4</v>
      </c>
      <c r="C47" s="184">
        <f t="shared" si="4"/>
        <v>1.8957345971563982E-2</v>
      </c>
      <c r="D47" s="136">
        <v>20</v>
      </c>
      <c r="F47" s="42" t="s">
        <v>101</v>
      </c>
      <c r="G47" s="157">
        <v>7</v>
      </c>
      <c r="H47" s="145">
        <f t="shared" si="6"/>
        <v>3.3175355450236969E-2</v>
      </c>
      <c r="J47" s="43"/>
      <c r="K47" s="46"/>
    </row>
    <row r="48" spans="1:11" ht="18" x14ac:dyDescent="0.25">
      <c r="A48" s="137" t="s">
        <v>156</v>
      </c>
      <c r="B48" s="135">
        <v>4</v>
      </c>
      <c r="C48" s="184">
        <f t="shared" si="4"/>
        <v>1.8957345971563982E-2</v>
      </c>
      <c r="D48" s="136">
        <v>21</v>
      </c>
      <c r="F48" s="41" t="s">
        <v>106</v>
      </c>
      <c r="G48" s="156">
        <v>5</v>
      </c>
      <c r="H48" s="144">
        <f t="shared" si="6"/>
        <v>2.3696682464454975E-2</v>
      </c>
      <c r="K48" s="46"/>
    </row>
    <row r="49" spans="1:11" ht="18" x14ac:dyDescent="0.25">
      <c r="A49" s="137" t="s">
        <v>113</v>
      </c>
      <c r="B49" s="135">
        <v>3</v>
      </c>
      <c r="C49" s="184">
        <f t="shared" si="4"/>
        <v>1.4218009478672985E-2</v>
      </c>
      <c r="D49" s="136">
        <v>22</v>
      </c>
      <c r="F49" s="42" t="s">
        <v>89</v>
      </c>
      <c r="G49" s="157">
        <v>4</v>
      </c>
      <c r="H49" s="145">
        <f t="shared" si="6"/>
        <v>1.8957345971563982E-2</v>
      </c>
      <c r="K49" s="46"/>
    </row>
    <row r="50" spans="1:11" ht="18" x14ac:dyDescent="0.25">
      <c r="A50" s="137" t="s">
        <v>155</v>
      </c>
      <c r="B50" s="135">
        <v>3</v>
      </c>
      <c r="C50" s="184">
        <f t="shared" si="4"/>
        <v>1.4218009478672985E-2</v>
      </c>
      <c r="D50" s="136">
        <v>23</v>
      </c>
      <c r="F50" s="41" t="s">
        <v>103</v>
      </c>
      <c r="G50" s="156">
        <v>3</v>
      </c>
      <c r="H50" s="144">
        <f t="shared" si="6"/>
        <v>1.4218009478672985E-2</v>
      </c>
      <c r="K50" s="46"/>
    </row>
    <row r="51" spans="1:11" ht="18" x14ac:dyDescent="0.25">
      <c r="A51" s="137" t="s">
        <v>207</v>
      </c>
      <c r="B51" s="135">
        <v>3</v>
      </c>
      <c r="C51" s="184">
        <f t="shared" si="4"/>
        <v>1.4218009478672985E-2</v>
      </c>
      <c r="D51" s="136">
        <v>24</v>
      </c>
      <c r="F51" s="42" t="s">
        <v>97</v>
      </c>
      <c r="G51" s="157">
        <v>3</v>
      </c>
      <c r="H51" s="145">
        <f t="shared" si="6"/>
        <v>1.4218009478672985E-2</v>
      </c>
      <c r="K51" s="46"/>
    </row>
    <row r="52" spans="1:11" ht="18" x14ac:dyDescent="0.25">
      <c r="A52" s="137" t="s">
        <v>151</v>
      </c>
      <c r="B52" s="135">
        <v>3</v>
      </c>
      <c r="C52" s="184">
        <f t="shared" si="4"/>
        <v>1.4218009478672985E-2</v>
      </c>
      <c r="D52" s="136">
        <v>25</v>
      </c>
      <c r="F52" s="41" t="s">
        <v>90</v>
      </c>
      <c r="G52" s="156">
        <v>1</v>
      </c>
      <c r="H52" s="144">
        <f t="shared" si="6"/>
        <v>4.7393364928909956E-3</v>
      </c>
      <c r="K52" s="46"/>
    </row>
    <row r="53" spans="1:11" ht="18" x14ac:dyDescent="0.25">
      <c r="A53" s="134" t="s">
        <v>166</v>
      </c>
      <c r="B53" s="135">
        <v>3</v>
      </c>
      <c r="C53" s="184">
        <f t="shared" si="4"/>
        <v>1.4218009478672985E-2</v>
      </c>
      <c r="D53" s="136">
        <v>26</v>
      </c>
      <c r="F53" s="42" t="s">
        <v>93</v>
      </c>
      <c r="G53" s="157">
        <v>1</v>
      </c>
      <c r="H53" s="145">
        <f t="shared" si="6"/>
        <v>4.7393364928909956E-3</v>
      </c>
      <c r="K53" s="46"/>
    </row>
    <row r="54" spans="1:11" ht="18" x14ac:dyDescent="0.25">
      <c r="A54" s="134" t="s">
        <v>131</v>
      </c>
      <c r="B54" s="135">
        <v>3</v>
      </c>
      <c r="C54" s="184">
        <f t="shared" si="4"/>
        <v>1.4218009478672985E-2</v>
      </c>
      <c r="D54" s="136">
        <v>27</v>
      </c>
      <c r="F54" s="164" t="s">
        <v>102</v>
      </c>
      <c r="G54" s="165">
        <v>0</v>
      </c>
      <c r="H54" s="166">
        <f t="shared" si="6"/>
        <v>0</v>
      </c>
      <c r="K54" s="46"/>
    </row>
    <row r="55" spans="1:11" ht="18" x14ac:dyDescent="0.25">
      <c r="A55" s="134" t="s">
        <v>128</v>
      </c>
      <c r="B55" s="135">
        <v>3</v>
      </c>
      <c r="C55" s="184">
        <f t="shared" si="4"/>
        <v>1.4218009478672985E-2</v>
      </c>
      <c r="D55" s="136">
        <v>28</v>
      </c>
      <c r="F55" s="164" t="s">
        <v>91</v>
      </c>
      <c r="G55" s="167">
        <v>0</v>
      </c>
      <c r="H55" s="168">
        <f t="shared" si="6"/>
        <v>0</v>
      </c>
      <c r="K55" s="46"/>
    </row>
    <row r="56" spans="1:11" ht="18" x14ac:dyDescent="0.25">
      <c r="A56" s="134" t="s">
        <v>124</v>
      </c>
      <c r="B56" s="135">
        <v>3</v>
      </c>
      <c r="C56" s="184">
        <f t="shared" si="4"/>
        <v>1.4218009478672985E-2</v>
      </c>
      <c r="D56" s="136">
        <v>29</v>
      </c>
      <c r="F56" s="164" t="s">
        <v>94</v>
      </c>
      <c r="G56" s="165">
        <v>0</v>
      </c>
      <c r="H56" s="166">
        <f t="shared" si="6"/>
        <v>0</v>
      </c>
      <c r="K56" s="46"/>
    </row>
    <row r="57" spans="1:11" ht="18" x14ac:dyDescent="0.25">
      <c r="A57" s="134" t="s">
        <v>208</v>
      </c>
      <c r="B57" s="135">
        <v>3</v>
      </c>
      <c r="C57" s="184">
        <f t="shared" si="4"/>
        <v>1.4218009478672985E-2</v>
      </c>
      <c r="D57" s="136">
        <v>30</v>
      </c>
      <c r="F57" s="28"/>
      <c r="G57" s="28"/>
      <c r="H57" s="28"/>
      <c r="K57" s="46"/>
    </row>
    <row r="58" spans="1:11" ht="18" x14ac:dyDescent="0.25">
      <c r="A58" s="134" t="s">
        <v>30</v>
      </c>
      <c r="B58" s="135">
        <v>3</v>
      </c>
      <c r="C58" s="184">
        <f t="shared" si="4"/>
        <v>1.4218009478672985E-2</v>
      </c>
      <c r="D58" s="136">
        <v>31</v>
      </c>
      <c r="F58" s="28"/>
      <c r="G58" s="28"/>
      <c r="H58" s="28"/>
      <c r="J58" s="43"/>
      <c r="K58" s="46"/>
    </row>
    <row r="59" spans="1:11" ht="18.75" thickBot="1" x14ac:dyDescent="0.3">
      <c r="A59" s="134" t="s">
        <v>165</v>
      </c>
      <c r="B59" s="135">
        <v>2</v>
      </c>
      <c r="C59" s="184">
        <f t="shared" si="4"/>
        <v>9.4786729857819912E-3</v>
      </c>
      <c r="D59" s="136">
        <v>32</v>
      </c>
      <c r="F59" s="33" t="s">
        <v>169</v>
      </c>
      <c r="K59" s="46"/>
    </row>
    <row r="60" spans="1:11" ht="18" x14ac:dyDescent="0.25">
      <c r="A60" s="134" t="s">
        <v>107</v>
      </c>
      <c r="B60" s="135">
        <v>2</v>
      </c>
      <c r="C60" s="184">
        <f t="shared" si="4"/>
        <v>9.4786729857819912E-3</v>
      </c>
      <c r="D60" s="136">
        <v>33</v>
      </c>
      <c r="F60" s="93" t="s">
        <v>41</v>
      </c>
      <c r="G60" s="93" t="s">
        <v>27</v>
      </c>
      <c r="H60" s="93" t="s">
        <v>28</v>
      </c>
      <c r="K60" s="46"/>
    </row>
    <row r="61" spans="1:11" ht="18" x14ac:dyDescent="0.25">
      <c r="A61" s="134" t="s">
        <v>209</v>
      </c>
      <c r="B61" s="135">
        <v>2</v>
      </c>
      <c r="C61" s="184">
        <f t="shared" si="4"/>
        <v>9.4786729857819912E-3</v>
      </c>
      <c r="D61" s="136">
        <v>34</v>
      </c>
      <c r="F61" s="94" t="s">
        <v>75</v>
      </c>
      <c r="G61" s="94">
        <v>73</v>
      </c>
      <c r="H61" s="152" t="s">
        <v>224</v>
      </c>
      <c r="J61" s="44" t="s">
        <v>42</v>
      </c>
      <c r="K61" s="124"/>
    </row>
    <row r="62" spans="1:11" ht="18" x14ac:dyDescent="0.25">
      <c r="A62" s="134" t="s">
        <v>210</v>
      </c>
      <c r="B62" s="135">
        <v>2</v>
      </c>
      <c r="C62" s="184">
        <f t="shared" si="4"/>
        <v>9.4786729857819912E-3</v>
      </c>
      <c r="D62" s="136">
        <v>35</v>
      </c>
      <c r="F62" s="126" t="s">
        <v>117</v>
      </c>
      <c r="G62" s="126">
        <v>16</v>
      </c>
      <c r="H62" s="153" t="s">
        <v>176</v>
      </c>
      <c r="J62" s="45" t="s">
        <v>46</v>
      </c>
      <c r="K62" s="123"/>
    </row>
    <row r="63" spans="1:11" ht="18" x14ac:dyDescent="0.25">
      <c r="A63" s="134" t="s">
        <v>211</v>
      </c>
      <c r="B63" s="135">
        <v>2</v>
      </c>
      <c r="C63" s="184">
        <f t="shared" si="4"/>
        <v>9.4786729857819912E-3</v>
      </c>
      <c r="D63" s="136">
        <v>36</v>
      </c>
      <c r="F63" s="126" t="s">
        <v>76</v>
      </c>
      <c r="G63" s="126">
        <v>16</v>
      </c>
      <c r="H63" s="153" t="s">
        <v>176</v>
      </c>
      <c r="J63" s="45" t="s">
        <v>45</v>
      </c>
      <c r="K63" s="125"/>
    </row>
    <row r="64" spans="1:11" ht="18" x14ac:dyDescent="0.25">
      <c r="A64" s="134" t="s">
        <v>212</v>
      </c>
      <c r="B64" s="135">
        <v>2</v>
      </c>
      <c r="C64" s="184">
        <f t="shared" si="4"/>
        <v>9.4786729857819912E-3</v>
      </c>
      <c r="D64" s="136">
        <v>37</v>
      </c>
      <c r="F64" s="126" t="s">
        <v>77</v>
      </c>
      <c r="G64" s="126">
        <v>15</v>
      </c>
      <c r="H64" s="153" t="s">
        <v>189</v>
      </c>
      <c r="J64" s="45" t="s">
        <v>43</v>
      </c>
      <c r="K64" s="126"/>
    </row>
    <row r="65" spans="1:11" ht="18" x14ac:dyDescent="0.25">
      <c r="A65" s="137" t="s">
        <v>143</v>
      </c>
      <c r="B65" s="135">
        <v>2</v>
      </c>
      <c r="C65" s="184">
        <f t="shared" si="4"/>
        <v>9.4786729857819912E-3</v>
      </c>
      <c r="D65" s="136">
        <v>38</v>
      </c>
      <c r="F65" s="126" t="s">
        <v>160</v>
      </c>
      <c r="G65" s="126">
        <v>12</v>
      </c>
      <c r="H65" s="153" t="s">
        <v>225</v>
      </c>
      <c r="J65" s="45" t="s">
        <v>44</v>
      </c>
      <c r="K65" s="127"/>
    </row>
    <row r="66" spans="1:11" ht="18" x14ac:dyDescent="0.25">
      <c r="A66" s="134" t="s">
        <v>120</v>
      </c>
      <c r="B66" s="135">
        <v>2</v>
      </c>
      <c r="C66" s="184">
        <f t="shared" si="4"/>
        <v>9.4786729857819912E-3</v>
      </c>
      <c r="D66" s="136">
        <v>39</v>
      </c>
      <c r="F66" s="127" t="s">
        <v>153</v>
      </c>
      <c r="G66" s="127">
        <v>10</v>
      </c>
      <c r="H66" s="154" t="s">
        <v>199</v>
      </c>
      <c r="K66" s="46"/>
    </row>
    <row r="67" spans="1:11" ht="18" x14ac:dyDescent="0.25">
      <c r="A67" s="134" t="s">
        <v>168</v>
      </c>
      <c r="B67" s="135">
        <v>2</v>
      </c>
      <c r="C67" s="184">
        <f t="shared" si="4"/>
        <v>9.4786729857819912E-3</v>
      </c>
      <c r="D67" s="136">
        <v>40</v>
      </c>
      <c r="F67" s="127" t="s">
        <v>133</v>
      </c>
      <c r="G67" s="127">
        <v>7</v>
      </c>
      <c r="H67" s="154" t="s">
        <v>201</v>
      </c>
      <c r="K67" s="46"/>
    </row>
    <row r="68" spans="1:11" ht="18" x14ac:dyDescent="0.25">
      <c r="A68" s="134" t="s">
        <v>96</v>
      </c>
      <c r="B68" s="135">
        <v>2</v>
      </c>
      <c r="C68" s="184">
        <f t="shared" si="4"/>
        <v>9.4786729857819912E-3</v>
      </c>
      <c r="D68" s="136">
        <v>41</v>
      </c>
      <c r="F68" s="127" t="s">
        <v>110</v>
      </c>
      <c r="G68" s="127">
        <v>7</v>
      </c>
      <c r="H68" s="154" t="s">
        <v>201</v>
      </c>
      <c r="K68" s="46"/>
    </row>
    <row r="69" spans="1:11" ht="18" x14ac:dyDescent="0.25">
      <c r="A69" s="134" t="s">
        <v>119</v>
      </c>
      <c r="B69" s="135">
        <v>1</v>
      </c>
      <c r="C69" s="184">
        <f t="shared" si="4"/>
        <v>4.7393364928909956E-3</v>
      </c>
      <c r="D69" s="136">
        <v>42</v>
      </c>
      <c r="F69" s="127" t="s">
        <v>161</v>
      </c>
      <c r="G69" s="127">
        <v>6</v>
      </c>
      <c r="H69" s="154" t="s">
        <v>179</v>
      </c>
      <c r="K69" s="46"/>
    </row>
    <row r="70" spans="1:11" ht="18" x14ac:dyDescent="0.25">
      <c r="A70" s="134" t="s">
        <v>129</v>
      </c>
      <c r="B70" s="135">
        <v>1</v>
      </c>
      <c r="C70" s="184">
        <f t="shared" si="4"/>
        <v>4.7393364928909956E-3</v>
      </c>
      <c r="D70" s="136">
        <v>43</v>
      </c>
      <c r="F70" s="127" t="s">
        <v>118</v>
      </c>
      <c r="G70" s="127">
        <v>6</v>
      </c>
      <c r="H70" s="154" t="s">
        <v>179</v>
      </c>
      <c r="K70" s="46"/>
    </row>
    <row r="71" spans="1:11" ht="18" x14ac:dyDescent="0.25">
      <c r="A71" s="134" t="s">
        <v>167</v>
      </c>
      <c r="B71" s="135">
        <v>1</v>
      </c>
      <c r="C71" s="184">
        <f t="shared" si="4"/>
        <v>4.7393364928909956E-3</v>
      </c>
      <c r="D71" s="136">
        <v>44</v>
      </c>
      <c r="F71" s="127" t="s">
        <v>134</v>
      </c>
      <c r="G71" s="127">
        <v>5</v>
      </c>
      <c r="H71" s="154" t="s">
        <v>180</v>
      </c>
      <c r="K71" s="46"/>
    </row>
    <row r="72" spans="1:11" ht="18" x14ac:dyDescent="0.25">
      <c r="A72" s="134" t="s">
        <v>152</v>
      </c>
      <c r="B72" s="135">
        <v>1</v>
      </c>
      <c r="C72" s="184">
        <f t="shared" si="4"/>
        <v>4.7393364928909956E-3</v>
      </c>
      <c r="D72" s="136">
        <v>45</v>
      </c>
      <c r="F72" s="127" t="s">
        <v>226</v>
      </c>
      <c r="G72" s="127">
        <v>4</v>
      </c>
      <c r="H72" s="154" t="s">
        <v>181</v>
      </c>
      <c r="K72" s="46"/>
    </row>
    <row r="73" spans="1:11" ht="18" x14ac:dyDescent="0.25">
      <c r="A73" s="134" t="s">
        <v>213</v>
      </c>
      <c r="B73" s="135">
        <v>1</v>
      </c>
      <c r="C73" s="184">
        <f t="shared" si="4"/>
        <v>4.7393364928909956E-3</v>
      </c>
      <c r="D73" s="136">
        <v>46</v>
      </c>
      <c r="F73" s="127" t="s">
        <v>227</v>
      </c>
      <c r="G73" s="127">
        <v>3</v>
      </c>
      <c r="H73" s="154" t="s">
        <v>206</v>
      </c>
      <c r="K73" s="46"/>
    </row>
    <row r="74" spans="1:11" ht="18" x14ac:dyDescent="0.25">
      <c r="A74" s="134" t="s">
        <v>214</v>
      </c>
      <c r="B74" s="135">
        <v>1</v>
      </c>
      <c r="C74" s="184">
        <f t="shared" si="4"/>
        <v>4.7393364928909956E-3</v>
      </c>
      <c r="D74" s="136">
        <v>47</v>
      </c>
      <c r="F74" s="127" t="s">
        <v>228</v>
      </c>
      <c r="G74" s="127">
        <v>3</v>
      </c>
      <c r="H74" s="154" t="s">
        <v>206</v>
      </c>
      <c r="K74" s="46"/>
    </row>
    <row r="75" spans="1:11" ht="18" x14ac:dyDescent="0.25">
      <c r="A75" s="134" t="s">
        <v>140</v>
      </c>
      <c r="B75" s="135">
        <v>1</v>
      </c>
      <c r="C75" s="184">
        <f t="shared" si="4"/>
        <v>4.7393364928909956E-3</v>
      </c>
      <c r="D75" s="136">
        <v>48</v>
      </c>
      <c r="F75" s="127" t="s">
        <v>229</v>
      </c>
      <c r="G75" s="127">
        <v>3</v>
      </c>
      <c r="H75" s="154" t="s">
        <v>206</v>
      </c>
      <c r="K75" s="46"/>
    </row>
    <row r="76" spans="1:11" ht="18" x14ac:dyDescent="0.25">
      <c r="A76" s="134" t="s">
        <v>215</v>
      </c>
      <c r="B76" s="135">
        <v>1</v>
      </c>
      <c r="C76" s="184">
        <f t="shared" si="4"/>
        <v>4.7393364928909956E-3</v>
      </c>
      <c r="D76" s="136">
        <v>49</v>
      </c>
      <c r="F76" s="127" t="s">
        <v>135</v>
      </c>
      <c r="G76" s="127">
        <v>3</v>
      </c>
      <c r="H76" s="154" t="s">
        <v>206</v>
      </c>
      <c r="K76" s="46"/>
    </row>
    <row r="77" spans="1:11" ht="18" x14ac:dyDescent="0.25">
      <c r="A77" s="134" t="s">
        <v>216</v>
      </c>
      <c r="B77" s="135">
        <v>1</v>
      </c>
      <c r="C77" s="184">
        <f t="shared" si="4"/>
        <v>4.7393364928909956E-3</v>
      </c>
      <c r="D77" s="136">
        <v>50</v>
      </c>
      <c r="F77" s="127" t="s">
        <v>116</v>
      </c>
      <c r="G77" s="127">
        <v>2</v>
      </c>
      <c r="H77" s="154" t="s">
        <v>173</v>
      </c>
      <c r="K77" s="46"/>
    </row>
    <row r="78" spans="1:11" ht="18" x14ac:dyDescent="0.25">
      <c r="A78" s="134" t="s">
        <v>138</v>
      </c>
      <c r="B78" s="135">
        <v>1</v>
      </c>
      <c r="C78" s="184">
        <f t="shared" si="4"/>
        <v>4.7393364928909956E-3</v>
      </c>
      <c r="D78" s="136">
        <v>51</v>
      </c>
      <c r="F78" s="127" t="s">
        <v>230</v>
      </c>
      <c r="G78" s="127">
        <v>2</v>
      </c>
      <c r="H78" s="154" t="s">
        <v>173</v>
      </c>
      <c r="K78" s="46"/>
    </row>
    <row r="79" spans="1:11" ht="18" x14ac:dyDescent="0.25">
      <c r="A79" s="134" t="s">
        <v>141</v>
      </c>
      <c r="B79" s="135">
        <v>1</v>
      </c>
      <c r="C79" s="184">
        <f t="shared" si="4"/>
        <v>4.7393364928909956E-3</v>
      </c>
      <c r="D79" s="136">
        <v>52</v>
      </c>
      <c r="F79" s="127" t="s">
        <v>231</v>
      </c>
      <c r="G79" s="127">
        <v>1</v>
      </c>
      <c r="H79" s="154" t="s">
        <v>182</v>
      </c>
      <c r="K79" s="46"/>
    </row>
    <row r="80" spans="1:11" ht="18" x14ac:dyDescent="0.25">
      <c r="A80" s="134" t="s">
        <v>217</v>
      </c>
      <c r="B80" s="135">
        <v>1</v>
      </c>
      <c r="C80" s="184">
        <f t="shared" si="4"/>
        <v>4.7393364928909956E-3</v>
      </c>
      <c r="D80" s="136">
        <v>53</v>
      </c>
      <c r="F80" s="127" t="s">
        <v>162</v>
      </c>
      <c r="G80" s="127">
        <v>1</v>
      </c>
      <c r="H80" s="154" t="s">
        <v>182</v>
      </c>
      <c r="K80" s="46"/>
    </row>
    <row r="81" spans="1:11" ht="18.75" thickBot="1" x14ac:dyDescent="0.3">
      <c r="A81" s="134" t="s">
        <v>218</v>
      </c>
      <c r="B81" s="135">
        <v>1</v>
      </c>
      <c r="C81" s="184">
        <f t="shared" si="4"/>
        <v>4.7393364928909956E-3</v>
      </c>
      <c r="D81" s="136">
        <v>54</v>
      </c>
      <c r="F81" s="158" t="s">
        <v>232</v>
      </c>
      <c r="G81" s="158">
        <v>1</v>
      </c>
      <c r="H81" s="171" t="s">
        <v>182</v>
      </c>
      <c r="K81" s="46"/>
    </row>
    <row r="82" spans="1:11" ht="18.75" thickBot="1" x14ac:dyDescent="0.3">
      <c r="A82" s="134" t="s">
        <v>127</v>
      </c>
      <c r="B82" s="135">
        <v>1</v>
      </c>
      <c r="C82" s="184">
        <f t="shared" si="4"/>
        <v>4.7393364928909956E-3</v>
      </c>
      <c r="D82" s="136">
        <v>55</v>
      </c>
      <c r="F82" t="s">
        <v>47</v>
      </c>
      <c r="G82">
        <v>15</v>
      </c>
      <c r="H82" s="174" t="s">
        <v>189</v>
      </c>
      <c r="K82" s="46"/>
    </row>
    <row r="83" spans="1:11" ht="18.75" thickBot="1" x14ac:dyDescent="0.3">
      <c r="A83" s="134" t="s">
        <v>219</v>
      </c>
      <c r="B83" s="135">
        <v>1</v>
      </c>
      <c r="C83" s="184">
        <f t="shared" si="4"/>
        <v>4.7393364928909956E-3</v>
      </c>
      <c r="D83" s="136">
        <v>56</v>
      </c>
      <c r="F83" s="172" t="s">
        <v>26</v>
      </c>
      <c r="G83" s="173">
        <f>SUM(G61:G82)</f>
        <v>211</v>
      </c>
      <c r="H83" s="170"/>
      <c r="K83" s="46"/>
    </row>
    <row r="84" spans="1:11" ht="18" x14ac:dyDescent="0.25">
      <c r="A84" s="134" t="s">
        <v>220</v>
      </c>
      <c r="B84" s="135">
        <v>1</v>
      </c>
      <c r="C84" s="184">
        <f t="shared" si="4"/>
        <v>4.7393364928909956E-3</v>
      </c>
      <c r="D84" s="136">
        <v>57</v>
      </c>
      <c r="F84" s="169"/>
      <c r="G84" s="169"/>
      <c r="H84" s="170"/>
      <c r="K84" s="46"/>
    </row>
    <row r="85" spans="1:11" ht="18" x14ac:dyDescent="0.25">
      <c r="A85" s="134" t="s">
        <v>139</v>
      </c>
      <c r="B85" s="135">
        <v>1</v>
      </c>
      <c r="C85" s="184">
        <f t="shared" si="4"/>
        <v>4.7393364928909956E-3</v>
      </c>
      <c r="D85" s="136">
        <v>58</v>
      </c>
      <c r="F85" s="169"/>
      <c r="G85" s="169"/>
      <c r="H85" s="170"/>
      <c r="K85" s="46"/>
    </row>
    <row r="86" spans="1:11" ht="18" x14ac:dyDescent="0.25">
      <c r="A86" s="134" t="s">
        <v>149</v>
      </c>
      <c r="B86" s="135">
        <v>1</v>
      </c>
      <c r="C86" s="184">
        <f t="shared" si="4"/>
        <v>4.7393364928909956E-3</v>
      </c>
      <c r="D86" s="136">
        <v>59</v>
      </c>
      <c r="F86" s="28"/>
      <c r="G86" s="28"/>
      <c r="H86" s="28"/>
      <c r="K86" s="46"/>
    </row>
    <row r="87" spans="1:11" ht="18" x14ac:dyDescent="0.25">
      <c r="A87" s="134" t="s">
        <v>154</v>
      </c>
      <c r="B87" s="135">
        <v>1</v>
      </c>
      <c r="C87" s="184">
        <f t="shared" si="4"/>
        <v>4.7393364928909956E-3</v>
      </c>
      <c r="D87" s="136">
        <v>60</v>
      </c>
      <c r="K87" s="46"/>
    </row>
    <row r="88" spans="1:11" ht="18" x14ac:dyDescent="0.25">
      <c r="A88" s="134" t="s">
        <v>221</v>
      </c>
      <c r="B88" s="135">
        <v>1</v>
      </c>
      <c r="C88" s="184">
        <f t="shared" si="4"/>
        <v>4.7393364928909956E-3</v>
      </c>
      <c r="D88" s="136">
        <v>61</v>
      </c>
      <c r="K88" s="46"/>
    </row>
    <row r="89" spans="1:11" ht="18" x14ac:dyDescent="0.25">
      <c r="A89" s="134" t="s">
        <v>123</v>
      </c>
      <c r="B89" s="135">
        <v>1</v>
      </c>
      <c r="C89" s="184">
        <f t="shared" si="4"/>
        <v>4.7393364928909956E-3</v>
      </c>
      <c r="D89" s="136">
        <v>62</v>
      </c>
      <c r="K89" s="46"/>
    </row>
    <row r="90" spans="1:11" ht="18" x14ac:dyDescent="0.25">
      <c r="A90" s="134" t="s">
        <v>158</v>
      </c>
      <c r="B90" s="135">
        <v>1</v>
      </c>
      <c r="C90" s="184">
        <f t="shared" si="4"/>
        <v>4.7393364928909956E-3</v>
      </c>
      <c r="D90" s="136">
        <v>63</v>
      </c>
      <c r="K90" s="46"/>
    </row>
    <row r="91" spans="1:11" ht="18" x14ac:dyDescent="0.25">
      <c r="A91" s="134" t="s">
        <v>159</v>
      </c>
      <c r="B91" s="135">
        <v>1</v>
      </c>
      <c r="C91" s="184">
        <f t="shared" si="4"/>
        <v>4.7393364928909956E-3</v>
      </c>
      <c r="D91" s="136">
        <v>64</v>
      </c>
      <c r="K91" s="46"/>
    </row>
    <row r="92" spans="1:11" ht="18" x14ac:dyDescent="0.25">
      <c r="A92" s="134" t="s">
        <v>148</v>
      </c>
      <c r="B92" s="135">
        <v>1</v>
      </c>
      <c r="C92" s="184">
        <f t="shared" si="4"/>
        <v>4.7393364928909956E-3</v>
      </c>
      <c r="D92" s="136">
        <v>65</v>
      </c>
      <c r="K92" s="46"/>
    </row>
    <row r="93" spans="1:11" ht="18.75" thickBot="1" x14ac:dyDescent="0.3">
      <c r="A93" s="180" t="s">
        <v>47</v>
      </c>
      <c r="B93" s="182">
        <f>211-194</f>
        <v>17</v>
      </c>
      <c r="C93" s="184">
        <f t="shared" si="4"/>
        <v>8.0568720379146919E-2</v>
      </c>
      <c r="D93" s="160"/>
      <c r="E93" t="s">
        <v>222</v>
      </c>
      <c r="K93" s="46"/>
    </row>
    <row r="94" spans="1:11" ht="24" thickBot="1" x14ac:dyDescent="0.4">
      <c r="A94" s="151" t="s">
        <v>38</v>
      </c>
      <c r="B94" s="181">
        <f>SUM(B28:B93)</f>
        <v>211</v>
      </c>
      <c r="C94" s="148"/>
      <c r="D94" s="160"/>
      <c r="K94" s="46"/>
    </row>
    <row r="95" spans="1:11" ht="18" x14ac:dyDescent="0.25">
      <c r="C95" s="148"/>
      <c r="D95" s="160"/>
      <c r="K95" s="46"/>
    </row>
    <row r="96" spans="1:11" ht="18" x14ac:dyDescent="0.25">
      <c r="A96" s="81"/>
      <c r="B96" s="148"/>
      <c r="C96" s="148"/>
      <c r="D96" s="160"/>
      <c r="K96" s="46"/>
    </row>
    <row r="97" spans="1:11" ht="18" x14ac:dyDescent="0.25">
      <c r="A97" s="81"/>
      <c r="B97" s="148"/>
      <c r="C97" s="148"/>
      <c r="D97" s="160"/>
      <c r="K97" s="46"/>
    </row>
    <row r="98" spans="1:11" ht="18" x14ac:dyDescent="0.25">
      <c r="A98" s="81"/>
      <c r="B98" s="148"/>
      <c r="C98" s="148"/>
      <c r="D98" s="160"/>
      <c r="K98" s="46"/>
    </row>
    <row r="99" spans="1:11" ht="18" x14ac:dyDescent="0.25">
      <c r="A99" s="81"/>
      <c r="B99" s="148"/>
      <c r="C99" s="148"/>
      <c r="D99" s="160"/>
      <c r="K99" s="46"/>
    </row>
    <row r="100" spans="1:11" ht="18" x14ac:dyDescent="0.25">
      <c r="A100" s="81"/>
      <c r="B100" s="148"/>
      <c r="C100" s="148"/>
      <c r="D100" s="160"/>
    </row>
    <row r="101" spans="1:11" ht="18" x14ac:dyDescent="0.25">
      <c r="A101" s="81"/>
      <c r="B101" s="148"/>
      <c r="C101" s="148"/>
      <c r="D101" s="160"/>
    </row>
    <row r="102" spans="1:11" ht="18" x14ac:dyDescent="0.25">
      <c r="A102" s="81"/>
      <c r="B102" s="148"/>
      <c r="C102" s="148"/>
      <c r="D102" s="160"/>
    </row>
    <row r="103" spans="1:11" ht="18" x14ac:dyDescent="0.25">
      <c r="A103" s="81"/>
      <c r="B103" s="148"/>
      <c r="C103" s="148"/>
      <c r="D103" s="160"/>
    </row>
    <row r="104" spans="1:11" ht="18" x14ac:dyDescent="0.25">
      <c r="A104" s="81"/>
      <c r="B104" s="148"/>
      <c r="C104" s="148"/>
      <c r="D104" s="160"/>
    </row>
    <row r="105" spans="1:11" ht="18" x14ac:dyDescent="0.25">
      <c r="A105" s="81"/>
      <c r="B105" s="148"/>
      <c r="C105" s="148"/>
      <c r="D105" s="160"/>
    </row>
    <row r="106" spans="1:11" x14ac:dyDescent="0.25">
      <c r="A106" s="81"/>
      <c r="B106" s="81"/>
      <c r="C106" s="81"/>
      <c r="D106" s="81"/>
      <c r="E106" s="40"/>
    </row>
    <row r="107" spans="1:11" x14ac:dyDescent="0.25">
      <c r="A107" s="81"/>
      <c r="B107" s="81"/>
      <c r="C107" s="81"/>
      <c r="D107" s="81"/>
    </row>
  </sheetData>
  <sortState ref="F45:H56">
    <sortCondition descending="1" ref="G45:G56"/>
  </sortState>
  <pageMargins left="0.7" right="0.7" top="0.75" bottom="0.75" header="0.3" footer="0.3"/>
  <pageSetup paperSize="9" scale="39" orientation="portrait" r:id="rId1"/>
  <ignoredErrors>
    <ignoredError sqref="J6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51"/>
  <sheetViews>
    <sheetView workbookViewId="0">
      <selection activeCell="C3" sqref="C3:D3"/>
    </sheetView>
  </sheetViews>
  <sheetFormatPr baseColWidth="10" defaultRowHeight="15" x14ac:dyDescent="0.25"/>
  <cols>
    <col min="2" max="2" width="46.140625" customWidth="1"/>
    <col min="3" max="3" width="24.5703125" customWidth="1"/>
    <col min="4" max="4" width="25" customWidth="1"/>
    <col min="5" max="5" width="22.5703125" customWidth="1"/>
    <col min="7" max="7" width="26.140625" customWidth="1"/>
    <col min="9" max="9" width="11.42578125" customWidth="1"/>
    <col min="12" max="12" width="23.42578125" customWidth="1"/>
  </cols>
  <sheetData>
    <row r="1" spans="2:13" ht="42" customHeight="1" thickBot="1" x14ac:dyDescent="0.3">
      <c r="C1" s="128" t="s">
        <v>111</v>
      </c>
      <c r="D1" s="128" t="s">
        <v>86</v>
      </c>
      <c r="H1" s="194" t="s">
        <v>92</v>
      </c>
      <c r="I1" s="194"/>
      <c r="J1" s="194"/>
    </row>
    <row r="2" spans="2:13" ht="39" thickTop="1" thickBot="1" x14ac:dyDescent="0.35">
      <c r="B2" s="72">
        <v>44198</v>
      </c>
      <c r="C2" s="73" t="s">
        <v>48</v>
      </c>
      <c r="D2" s="73" t="s">
        <v>49</v>
      </c>
      <c r="E2" s="74" t="s">
        <v>50</v>
      </c>
      <c r="F2" s="47"/>
      <c r="H2" s="188" t="s">
        <v>51</v>
      </c>
      <c r="I2" s="189"/>
      <c r="J2" s="190"/>
      <c r="L2" s="119" t="s">
        <v>98</v>
      </c>
      <c r="M2" s="120">
        <f>H3</f>
        <v>136</v>
      </c>
    </row>
    <row r="3" spans="2:13" ht="19.5" thickBot="1" x14ac:dyDescent="0.35">
      <c r="B3" s="75" t="s">
        <v>52</v>
      </c>
      <c r="C3" s="76">
        <v>952</v>
      </c>
      <c r="D3" s="76">
        <v>103</v>
      </c>
      <c r="E3" s="77">
        <f>D3/C3</f>
        <v>0.10819327731092437</v>
      </c>
      <c r="F3" s="47"/>
      <c r="G3" s="47"/>
      <c r="H3" s="191">
        <v>136</v>
      </c>
      <c r="I3" s="192"/>
      <c r="J3" s="193"/>
      <c r="L3" s="121" t="s">
        <v>99</v>
      </c>
      <c r="M3" s="122">
        <f>H6</f>
        <v>0</v>
      </c>
    </row>
    <row r="4" spans="2:13" ht="19.5" thickBot="1" x14ac:dyDescent="0.35">
      <c r="B4" s="78" t="s">
        <v>53</v>
      </c>
      <c r="C4" s="79">
        <v>480</v>
      </c>
      <c r="D4" s="79">
        <v>108</v>
      </c>
      <c r="E4" s="80">
        <f>D4/C4</f>
        <v>0.22500000000000001</v>
      </c>
      <c r="G4" s="47"/>
      <c r="H4" s="81"/>
      <c r="I4" s="81"/>
      <c r="J4" s="81"/>
    </row>
    <row r="5" spans="2:13" ht="19.5" thickBot="1" x14ac:dyDescent="0.35">
      <c r="B5" s="82" t="s">
        <v>54</v>
      </c>
      <c r="C5" s="83">
        <f>SUM(C3:C4)</f>
        <v>1432</v>
      </c>
      <c r="D5" s="83">
        <f>SUM(D3:D4)</f>
        <v>211</v>
      </c>
      <c r="E5" s="84">
        <f>D5/C5</f>
        <v>0.1473463687150838</v>
      </c>
      <c r="H5" s="188" t="s">
        <v>55</v>
      </c>
      <c r="I5" s="189"/>
      <c r="J5" s="190"/>
    </row>
    <row r="6" spans="2:13" ht="15.75" thickBot="1" x14ac:dyDescent="0.3">
      <c r="H6" s="191">
        <v>0</v>
      </c>
      <c r="I6" s="192"/>
      <c r="J6" s="193"/>
    </row>
    <row r="7" spans="2:13" ht="15.75" thickBot="1" x14ac:dyDescent="0.3">
      <c r="E7" s="106" t="s">
        <v>112</v>
      </c>
      <c r="F7" s="106"/>
    </row>
    <row r="8" spans="2:13" ht="39" thickTop="1" thickBot="1" x14ac:dyDescent="0.3">
      <c r="B8" s="95" t="s">
        <v>35</v>
      </c>
      <c r="C8" s="96">
        <f>'20210102'!A18</f>
        <v>39</v>
      </c>
      <c r="E8" s="109" t="s">
        <v>81</v>
      </c>
      <c r="F8" s="110">
        <v>438</v>
      </c>
      <c r="I8" s="138"/>
    </row>
    <row r="9" spans="2:13" ht="19.5" thickBot="1" x14ac:dyDescent="0.3">
      <c r="B9" s="97" t="s">
        <v>36</v>
      </c>
      <c r="C9" s="98">
        <f>'20210102'!B18</f>
        <v>44</v>
      </c>
      <c r="E9" s="111" t="s">
        <v>56</v>
      </c>
      <c r="F9" s="112">
        <v>1163</v>
      </c>
      <c r="I9" s="138"/>
    </row>
    <row r="10" spans="2:13" ht="38.25" thickBot="1" x14ac:dyDescent="0.3">
      <c r="B10" s="99" t="s">
        <v>34</v>
      </c>
      <c r="C10" s="100">
        <f>'20210102'!C18</f>
        <v>125</v>
      </c>
      <c r="E10" s="113" t="s">
        <v>82</v>
      </c>
      <c r="F10" s="114">
        <v>104</v>
      </c>
      <c r="I10" s="138"/>
    </row>
    <row r="11" spans="2:13" ht="38.25" thickBot="1" x14ac:dyDescent="0.3">
      <c r="B11" s="97" t="s">
        <v>57</v>
      </c>
      <c r="C11" s="98">
        <f>'20210102'!D18</f>
        <v>3</v>
      </c>
      <c r="E11" s="111" t="s">
        <v>83</v>
      </c>
      <c r="F11" s="112">
        <v>17</v>
      </c>
      <c r="I11" s="138"/>
    </row>
    <row r="12" spans="2:13" ht="19.5" thickBot="1" x14ac:dyDescent="0.3">
      <c r="B12" s="101" t="s">
        <v>58</v>
      </c>
      <c r="C12" s="102">
        <f>'20210102'!E18</f>
        <v>211</v>
      </c>
      <c r="E12" s="115" t="s">
        <v>3</v>
      </c>
      <c r="F12" s="116">
        <f>SUM(F8:F11)</f>
        <v>1722</v>
      </c>
    </row>
    <row r="14" spans="2:13" x14ac:dyDescent="0.25">
      <c r="C14" t="s">
        <v>59</v>
      </c>
      <c r="D14" t="s">
        <v>87</v>
      </c>
      <c r="E14" t="s">
        <v>60</v>
      </c>
    </row>
    <row r="15" spans="2:13" x14ac:dyDescent="0.25">
      <c r="B15" t="s">
        <v>61</v>
      </c>
      <c r="C15" s="85">
        <f>'20210102'!E3+'20210102'!E4</f>
        <v>7.0000000000000007E-2</v>
      </c>
      <c r="D15" s="86">
        <v>4.6979865771812082E-2</v>
      </c>
      <c r="E15" s="104">
        <f>C15-D15</f>
        <v>2.3020134228187925E-2</v>
      </c>
    </row>
    <row r="16" spans="2:13" x14ac:dyDescent="0.25">
      <c r="B16" t="s">
        <v>62</v>
      </c>
      <c r="C16" s="85">
        <f>'20210102'!E3+'20210102'!E4+'20210102'!E5+'20210102'!E6</f>
        <v>0.36499999999999999</v>
      </c>
      <c r="D16" s="86">
        <v>0.22147651006711411</v>
      </c>
      <c r="E16" s="104">
        <f t="shared" ref="E16:E19" si="0">C16-D16</f>
        <v>0.14352348993288588</v>
      </c>
    </row>
    <row r="17" spans="2:10" x14ac:dyDescent="0.25">
      <c r="B17" t="s">
        <v>63</v>
      </c>
      <c r="C17" s="85">
        <f>'20210102'!E7+'20210102'!E6+'20210102'!E5+'20210102'!E4+'20210102'!E3</f>
        <v>0.51</v>
      </c>
      <c r="D17" s="86">
        <v>0.33557046979865773</v>
      </c>
      <c r="E17" s="104">
        <f t="shared" si="0"/>
        <v>0.17442953020134228</v>
      </c>
    </row>
    <row r="18" spans="2:10" x14ac:dyDescent="0.25">
      <c r="B18" t="s">
        <v>64</v>
      </c>
      <c r="C18" s="85">
        <f>'20210102'!E10+'20210102'!E11</f>
        <v>0.21000000000000002</v>
      </c>
      <c r="D18" s="86">
        <v>0.26174496644295303</v>
      </c>
      <c r="E18" s="87">
        <f t="shared" si="0"/>
        <v>-5.1744966442953011E-2</v>
      </c>
    </row>
    <row r="19" spans="2:10" ht="18" x14ac:dyDescent="0.25">
      <c r="B19" t="s">
        <v>65</v>
      </c>
      <c r="C19" s="85">
        <f>'20210102'!E11</f>
        <v>0.14000000000000001</v>
      </c>
      <c r="D19" s="86">
        <v>0.16778523489932887</v>
      </c>
      <c r="E19" s="87">
        <f t="shared" si="0"/>
        <v>-2.7785234899328853E-2</v>
      </c>
      <c r="J19" s="47"/>
    </row>
    <row r="20" spans="2:10" ht="6" customHeight="1" x14ac:dyDescent="0.25">
      <c r="J20" s="47"/>
    </row>
    <row r="21" spans="2:10" ht="18" x14ac:dyDescent="0.25">
      <c r="B21" s="88"/>
      <c r="J21" s="47"/>
    </row>
    <row r="22" spans="2:10" ht="18.75" thickBot="1" x14ac:dyDescent="0.3">
      <c r="B22" s="89" t="s">
        <v>66</v>
      </c>
      <c r="C22" s="90" t="s">
        <v>67</v>
      </c>
      <c r="D22" s="90" t="s">
        <v>28</v>
      </c>
      <c r="E22" s="105" t="s">
        <v>80</v>
      </c>
      <c r="J22" s="47"/>
    </row>
    <row r="23" spans="2:10" ht="18" x14ac:dyDescent="0.25">
      <c r="B23" s="46" t="s">
        <v>105</v>
      </c>
      <c r="C23" s="47">
        <v>2</v>
      </c>
      <c r="D23" s="47" t="s">
        <v>173</v>
      </c>
      <c r="E23" s="91">
        <f>C25/SUM(C23:C26)</f>
        <v>0.19642857142857142</v>
      </c>
      <c r="J23" s="47"/>
    </row>
    <row r="24" spans="2:10" ht="18" x14ac:dyDescent="0.25">
      <c r="B24" s="46" t="s">
        <v>68</v>
      </c>
      <c r="C24" s="47">
        <v>27</v>
      </c>
      <c r="D24" s="47" t="s">
        <v>174</v>
      </c>
      <c r="E24" s="91"/>
      <c r="J24" s="47"/>
    </row>
    <row r="25" spans="2:10" ht="18" x14ac:dyDescent="0.25">
      <c r="B25" s="46" t="s">
        <v>69</v>
      </c>
      <c r="C25" s="47">
        <v>11</v>
      </c>
      <c r="D25" s="47" t="s">
        <v>175</v>
      </c>
      <c r="J25" s="47"/>
    </row>
    <row r="26" spans="2:10" ht="18" x14ac:dyDescent="0.25">
      <c r="B26" s="46" t="s">
        <v>70</v>
      </c>
      <c r="C26" s="47">
        <v>16</v>
      </c>
      <c r="D26" s="47" t="s">
        <v>176</v>
      </c>
    </row>
    <row r="27" spans="2:10" ht="18" x14ac:dyDescent="0.25">
      <c r="B27" s="46" t="s">
        <v>47</v>
      </c>
      <c r="C27" s="47">
        <v>155</v>
      </c>
      <c r="D27" s="47" t="s">
        <v>177</v>
      </c>
    </row>
    <row r="28" spans="2:10" ht="18" x14ac:dyDescent="0.25">
      <c r="B28" s="46"/>
      <c r="C28" s="47"/>
      <c r="D28" s="47"/>
    </row>
    <row r="29" spans="2:10" x14ac:dyDescent="0.25">
      <c r="D29" s="159"/>
    </row>
    <row r="31" spans="2:10" ht="18.75" thickBot="1" x14ac:dyDescent="0.3">
      <c r="B31" s="89" t="s">
        <v>71</v>
      </c>
      <c r="C31" s="90" t="s">
        <v>67</v>
      </c>
      <c r="D31" s="90" t="s">
        <v>28</v>
      </c>
    </row>
    <row r="32" spans="2:10" ht="18" x14ac:dyDescent="0.25">
      <c r="B32" s="46" t="s">
        <v>72</v>
      </c>
      <c r="C32" s="47">
        <v>170</v>
      </c>
      <c r="D32" s="47" t="s">
        <v>178</v>
      </c>
    </row>
    <row r="33" spans="2:5" ht="18" x14ac:dyDescent="0.25">
      <c r="B33" s="46" t="s">
        <v>136</v>
      </c>
      <c r="C33" s="47">
        <v>6</v>
      </c>
      <c r="D33" s="47" t="s">
        <v>179</v>
      </c>
      <c r="E33" s="105" t="s">
        <v>79</v>
      </c>
    </row>
    <row r="34" spans="2:5" ht="18" x14ac:dyDescent="0.25">
      <c r="B34" s="46" t="s">
        <v>73</v>
      </c>
      <c r="C34" s="47">
        <v>5</v>
      </c>
      <c r="D34" s="47" t="s">
        <v>180</v>
      </c>
      <c r="E34" s="91">
        <f>C32/SUM(C32:C45)</f>
        <v>0.86734693877551017</v>
      </c>
    </row>
    <row r="35" spans="2:5" ht="18" x14ac:dyDescent="0.25">
      <c r="B35" s="46" t="s">
        <v>145</v>
      </c>
      <c r="C35" s="47">
        <v>4</v>
      </c>
      <c r="D35" s="47" t="s">
        <v>181</v>
      </c>
    </row>
    <row r="36" spans="2:5" ht="18" x14ac:dyDescent="0.25">
      <c r="B36" s="46" t="s">
        <v>146</v>
      </c>
      <c r="C36" s="47">
        <v>2</v>
      </c>
      <c r="D36" s="47" t="s">
        <v>173</v>
      </c>
    </row>
    <row r="37" spans="2:5" ht="18" x14ac:dyDescent="0.25">
      <c r="B37" s="46" t="s">
        <v>163</v>
      </c>
      <c r="C37" s="47">
        <v>1</v>
      </c>
      <c r="D37" s="47" t="s">
        <v>182</v>
      </c>
    </row>
    <row r="38" spans="2:5" ht="18" x14ac:dyDescent="0.25">
      <c r="B38" s="46" t="s">
        <v>183</v>
      </c>
      <c r="C38" s="47">
        <v>1</v>
      </c>
      <c r="D38" s="47" t="s">
        <v>182</v>
      </c>
    </row>
    <row r="39" spans="2:5" ht="18" x14ac:dyDescent="0.25">
      <c r="B39" s="46" t="s">
        <v>184</v>
      </c>
      <c r="C39" s="47">
        <v>1</v>
      </c>
      <c r="D39" s="47" t="s">
        <v>182</v>
      </c>
    </row>
    <row r="40" spans="2:5" ht="18" x14ac:dyDescent="0.25">
      <c r="B40" s="46" t="s">
        <v>185</v>
      </c>
      <c r="C40" s="47">
        <v>1</v>
      </c>
      <c r="D40" s="47" t="s">
        <v>182</v>
      </c>
    </row>
    <row r="41" spans="2:5" ht="18" x14ac:dyDescent="0.25">
      <c r="B41" s="46" t="s">
        <v>114</v>
      </c>
      <c r="C41" s="47">
        <v>1</v>
      </c>
      <c r="D41" s="47" t="s">
        <v>182</v>
      </c>
    </row>
    <row r="42" spans="2:5" ht="18" x14ac:dyDescent="0.25">
      <c r="B42" s="46" t="s">
        <v>186</v>
      </c>
      <c r="C42" s="47">
        <v>1</v>
      </c>
      <c r="D42" s="47" t="s">
        <v>182</v>
      </c>
    </row>
    <row r="43" spans="2:5" ht="18" x14ac:dyDescent="0.25">
      <c r="B43" s="46" t="s">
        <v>187</v>
      </c>
      <c r="C43" s="47">
        <v>1</v>
      </c>
      <c r="D43" s="47" t="s">
        <v>182</v>
      </c>
    </row>
    <row r="44" spans="2:5" ht="18" x14ac:dyDescent="0.25">
      <c r="B44" s="46" t="s">
        <v>164</v>
      </c>
      <c r="C44" s="47">
        <v>1</v>
      </c>
      <c r="D44" s="47" t="s">
        <v>182</v>
      </c>
    </row>
    <row r="45" spans="2:5" ht="18" x14ac:dyDescent="0.25">
      <c r="B45" s="46" t="s">
        <v>188</v>
      </c>
      <c r="C45" s="47">
        <v>1</v>
      </c>
      <c r="D45" s="47" t="s">
        <v>182</v>
      </c>
    </row>
    <row r="46" spans="2:5" ht="18" x14ac:dyDescent="0.25">
      <c r="B46" s="46" t="s">
        <v>47</v>
      </c>
      <c r="C46" s="47">
        <v>15</v>
      </c>
      <c r="D46" s="47" t="s">
        <v>189</v>
      </c>
    </row>
    <row r="47" spans="2:5" ht="18" x14ac:dyDescent="0.25">
      <c r="B47" s="46"/>
      <c r="C47" s="47"/>
      <c r="D47" s="47"/>
    </row>
    <row r="48" spans="2:5" ht="18" x14ac:dyDescent="0.25">
      <c r="B48" s="46"/>
      <c r="C48" s="47"/>
      <c r="D48" s="47"/>
    </row>
    <row r="49" spans="2:4" ht="18" x14ac:dyDescent="0.25">
      <c r="B49" s="46"/>
      <c r="C49" s="47"/>
      <c r="D49" s="47"/>
    </row>
    <row r="50" spans="2:4" ht="18" x14ac:dyDescent="0.25">
      <c r="B50" s="46"/>
      <c r="C50" s="47"/>
      <c r="D50" s="47"/>
    </row>
    <row r="51" spans="2:4" ht="18" x14ac:dyDescent="0.25">
      <c r="B51" s="46"/>
      <c r="C51" s="47"/>
      <c r="D51" s="47"/>
    </row>
  </sheetData>
  <mergeCells count="5">
    <mergeCell ref="H2:J2"/>
    <mergeCell ref="H3:J3"/>
    <mergeCell ref="H5:J5"/>
    <mergeCell ref="H6:J6"/>
    <mergeCell ref="H1:J1"/>
  </mergeCells>
  <conditionalFormatting sqref="E14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E15:E19">
    <cfRule type="cellIs" dxfId="1" priority="1" operator="greater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20210102</vt:lpstr>
      <vt:lpstr>PARA OCULTAR POSITIVIDAD</vt:lpstr>
      <vt:lpstr>'PARA OCULTAR POSITIVIDAD'!Área_de_impresión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2021-01-03T13:58:58Z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