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152"/>
  </bookViews>
  <sheets>
    <sheet name="20201228" sheetId="1" r:id="rId1"/>
    <sheet name="PARA OCULTAR POSITIVIDAD" sheetId="2" state="hidden" r:id="rId2"/>
  </sheets>
  <definedNames>
    <definedName name="_xlnm._FilterDatabase" localSheetId="0" hidden="1">'20201228'!$N$38:$O$45</definedName>
    <definedName name="_xlnm.Print_Area" localSheetId="1">'PARA OCULTAR POSITIVIDAD'!$A$15:$E$56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G82" i="1" l="1"/>
  <c r="B90" i="1"/>
  <c r="F12" i="2" l="1"/>
  <c r="E23" i="2"/>
  <c r="G43" i="1"/>
  <c r="B13" i="1"/>
  <c r="E3" i="1"/>
  <c r="C8" i="2" l="1"/>
  <c r="C11" i="2" l="1"/>
  <c r="C10" i="2"/>
  <c r="C9" i="2"/>
  <c r="M2" i="2" l="1"/>
  <c r="C5" i="2" l="1"/>
  <c r="M3" i="2" l="1"/>
  <c r="E18" i="1" l="1"/>
  <c r="H45" i="1" l="1"/>
  <c r="H48" i="1"/>
  <c r="H50" i="1"/>
  <c r="H46" i="1"/>
  <c r="H52" i="1"/>
  <c r="H54" i="1"/>
  <c r="H47" i="1"/>
  <c r="H55" i="1"/>
  <c r="H56" i="1"/>
  <c r="H44" i="1"/>
  <c r="H51" i="1"/>
  <c r="H53" i="1"/>
  <c r="H49" i="1"/>
  <c r="C19" i="1"/>
  <c r="B19" i="1"/>
  <c r="C12" i="2"/>
  <c r="H43" i="1"/>
  <c r="E4" i="1" l="1"/>
  <c r="E6" i="1"/>
  <c r="E8" i="1"/>
  <c r="E10" i="1"/>
  <c r="E5" i="1"/>
  <c r="E7" i="1"/>
  <c r="E9" i="1"/>
  <c r="E11" i="1"/>
  <c r="C19" i="2" s="1"/>
  <c r="C22" i="1"/>
  <c r="C17" i="2" l="1"/>
  <c r="C16" i="2"/>
  <c r="C15" i="2"/>
  <c r="C18" i="2"/>
  <c r="D5" i="2" l="1"/>
  <c r="E4" i="2"/>
  <c r="E3" i="2"/>
  <c r="E5" i="2" l="1"/>
  <c r="D19" i="1" l="1"/>
  <c r="A19" i="1"/>
  <c r="C23" i="1"/>
  <c r="F3" i="1" l="1"/>
  <c r="E19" i="2"/>
  <c r="C13" i="1"/>
  <c r="E16" i="2" l="1"/>
  <c r="E17" i="2"/>
  <c r="F4" i="1"/>
  <c r="F5" i="1" s="1"/>
  <c r="F6" i="1" s="1"/>
  <c r="F7" i="1" s="1"/>
  <c r="F8" i="1" s="1"/>
  <c r="F9" i="1" s="1"/>
  <c r="F10" i="1" s="1"/>
  <c r="F11" i="1" s="1"/>
  <c r="E15" i="2"/>
  <c r="E18" i="2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<sst xmlns="http://schemas.openxmlformats.org/spreadsheetml/2006/main" count="342" uniqueCount="234">
  <si>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</si>
  <si>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</si>
  <si>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</si>
  <si>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</si>
  <si>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</si>
  <si>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</si>
  <si>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</si>
  <si>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</si>
  <si>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</si>
  <si>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</si>
  <si>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</si>
  <si>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</si>
  <si>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</si>
  <si>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</si>
  <si>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</si>
  <si>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</si>
  <si>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</si>
  <si>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</si>
  <si>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</si>
  <si>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</si>
  <si>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</si>
  <si>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</si>
  <si>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</si>
  <si>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</si>
  <si>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</si>
  <si>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</si>
  <si>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</si>
  <si>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</si>
  <si>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</si>
  <si>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</si>
  <si>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</si>
  <si>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</si>
  <si>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</si>
  <si>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</si>
  <si>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</si>
  <si>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</si>
  <si>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</si>
  <si>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</si>
  <si>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Total casos confirmados en Aragón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</si>
  <si>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</si>
  <si>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</si>
  <si>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</si>
  <si>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</si>
  <si>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</si>
  <si>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</si>
  <si>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</si>
  <si>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</si>
  <si>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</si>
  <si>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Oliver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</si>
  <si>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</si>
  <si>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</si>
  <si>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</si>
  <si>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</si>
  <si>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</si>
  <si>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</si>
  <si>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</si>
  <si>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</si>
  <si>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</si>
  <si>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</si>
  <si>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</si>
  <si>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</si>
  <si>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</si>
  <si>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</si>
  <si>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</si>
  <si>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</si>
  <si>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</si>
  <si>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</si>
  <si>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</si>
  <si>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</si>
  <si>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</si>
  <si>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</si>
  <si>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</si>
  <si>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</si>
  <si>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</si>
  <si>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</si>
  <si>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</si>
  <si>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</si>
  <si>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</si>
  <si>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</si>
  <si>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</si>
  <si>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</si>
  <si>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</si>
  <si>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</si>
  <si>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</si>
  <si>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</si>
  <si>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</si>
  <si>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</si>
  <si>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</si>
  <si>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</si>
  <si>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</si>
  <si>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Calatayud </t>
  </si>
  <si>
    <t xml:space="preserve">Utebo </t>
  </si>
  <si>
    <t xml:space="preserve">Cuarte De Huerva </t>
  </si>
  <si>
    <t xml:space="preserve">DE DATA COVID (MAPA ZONAS) SELECCIONANDO EL DIA </t>
  </si>
  <si>
    <t xml:space="preserve">Fraga </t>
  </si>
  <si>
    <t xml:space="preserve">Monzón </t>
  </si>
  <si>
    <t>Centro sanitario</t>
  </si>
  <si>
    <t>SECTOR</t>
  </si>
  <si>
    <t>Zalfonada</t>
  </si>
  <si>
    <t xml:space="preserve">Jaca </t>
  </si>
  <si>
    <t>Altas epidemiológicas</t>
  </si>
  <si>
    <t>Fallecidos</t>
  </si>
  <si>
    <t>*en azul ZBS con =&gt;10 casos</t>
  </si>
  <si>
    <t xml:space="preserve">Ejea De Los Caballeros </t>
  </si>
  <si>
    <t>Alcañiz</t>
  </si>
  <si>
    <t xml:space="preserve">Tarazona </t>
  </si>
  <si>
    <t>BARBASTRO</t>
  </si>
  <si>
    <t>Huesca Capital Nº 2 (Santo Grial)</t>
  </si>
  <si>
    <t>Centro socio-sanitario</t>
  </si>
  <si>
    <t>Barbastro</t>
  </si>
  <si>
    <t>Almozara</t>
  </si>
  <si>
    <t xml:space="preserve">Zaragoza </t>
  </si>
  <si>
    <t xml:space="preserve">Huesca 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</si>
  <si>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</si>
  <si>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</si>
  <si>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</si>
  <si>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</si>
  <si>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San Jose Norte</t>
  </si>
  <si>
    <t>Ribera Alta Del Ebro</t>
  </si>
  <si>
    <t>Cinca Medio</t>
  </si>
  <si>
    <t>Nicaragua</t>
  </si>
  <si>
    <t>Utebo</t>
  </si>
  <si>
    <t>Más de 75 años</t>
  </si>
  <si>
    <t>Zuera</t>
  </si>
  <si>
    <t>Huesca Capital Nº 1 (Perpetuo Socorro)</t>
  </si>
  <si>
    <t>Huesca Capital Nº 3 (Pirineos)</t>
  </si>
  <si>
    <t>Los Monegros</t>
  </si>
  <si>
    <t>Senegal</t>
  </si>
  <si>
    <t>Cinco Villas</t>
  </si>
  <si>
    <t>Jiloca</t>
  </si>
  <si>
    <t>La Litera / La Llitera</t>
  </si>
  <si>
    <t>Actur Norte</t>
  </si>
  <si>
    <t>Teruel Centro</t>
  </si>
  <si>
    <t>Delicias Norte</t>
  </si>
  <si>
    <t>Maria De Huerva</t>
  </si>
  <si>
    <t>Tauste</t>
  </si>
  <si>
    <t>Bombarda</t>
  </si>
  <si>
    <t>Ejea De Los Caballeros</t>
  </si>
  <si>
    <t>Sabiñan</t>
  </si>
  <si>
    <t>Torrero La Paz</t>
  </si>
  <si>
    <t>Universitas</t>
  </si>
  <si>
    <t>Gallur</t>
  </si>
  <si>
    <t>Calanda</t>
  </si>
  <si>
    <t>Sagasta-Ruiseñores</t>
  </si>
  <si>
    <t>Madre Vedruna-Miraflores</t>
  </si>
  <si>
    <t>Tarazona</t>
  </si>
  <si>
    <t>San Jose Sur</t>
  </si>
  <si>
    <t>Actur Oeste</t>
  </si>
  <si>
    <t>Fuentes De Ebro</t>
  </si>
  <si>
    <t>Reboleria</t>
  </si>
  <si>
    <t>Santa Isabel</t>
  </si>
  <si>
    <t>Tamarite De Litera</t>
  </si>
  <si>
    <t>ALCAÑIZ</t>
  </si>
  <si>
    <t>Bajo Aragón</t>
  </si>
  <si>
    <t>Bajo Aragón-Caspe / Baix Aragó-Casp</t>
  </si>
  <si>
    <t>Somontano De Barbastro</t>
  </si>
  <si>
    <t>Tarazona Y El Moncayo</t>
  </si>
  <si>
    <t>Escolar</t>
  </si>
  <si>
    <t>Rumania</t>
  </si>
  <si>
    <t>Distribución por edad y sexo: en 14 casos confirmados no ha sido posible identificar la edad o el sexo</t>
  </si>
  <si>
    <t>Distribución por provincias: en 6 casos no  ha sido posible identificar la provincia de procedencia</t>
  </si>
  <si>
    <t>Distribución por síntomas: en 3 casos confirmados no ha sido posible identificar la existencia o no de sintomatología</t>
  </si>
  <si>
    <t>5.54</t>
  </si>
  <si>
    <t>5.17</t>
  </si>
  <si>
    <t>3.69</t>
  </si>
  <si>
    <t>3.32</t>
  </si>
  <si>
    <t>2.21</t>
  </si>
  <si>
    <t>Binefar</t>
  </si>
  <si>
    <t>Albalate De Cinca</t>
  </si>
  <si>
    <t>1.85</t>
  </si>
  <si>
    <t>Calamocha</t>
  </si>
  <si>
    <t>Fernando El Catolico</t>
  </si>
  <si>
    <t>Fraga</t>
  </si>
  <si>
    <t>Grañen</t>
  </si>
  <si>
    <t>Parque Goya</t>
  </si>
  <si>
    <t>Sariñena</t>
  </si>
  <si>
    <t>1.48</t>
  </si>
  <si>
    <t>Casablanca</t>
  </si>
  <si>
    <t>Hernan Cortes</t>
  </si>
  <si>
    <t>Romareda - Seminario</t>
  </si>
  <si>
    <t>Sadaba</t>
  </si>
  <si>
    <t>San Pablo</t>
  </si>
  <si>
    <t>1.11</t>
  </si>
  <si>
    <t>Actur Sur</t>
  </si>
  <si>
    <t>Benabarre</t>
  </si>
  <si>
    <t>Calaceite</t>
  </si>
  <si>
    <t>Independencia</t>
  </si>
  <si>
    <t>Miralbueno-Garrapinillos</t>
  </si>
  <si>
    <t>Utrillas</t>
  </si>
  <si>
    <t>0.74</t>
  </si>
  <si>
    <t>Andorra</t>
  </si>
  <si>
    <t>Alfajarin</t>
  </si>
  <si>
    <t>0.37</t>
  </si>
  <si>
    <t>Calatayud Urbana</t>
  </si>
  <si>
    <t>Delicias Sur</t>
  </si>
  <si>
    <t>Jaca</t>
  </si>
  <si>
    <t>Maella</t>
  </si>
  <si>
    <t>Distribución por Zona Básica de Salud (ZBS): en 15 casos confirmado no ha sido posible identificar la ZBS.</t>
  </si>
  <si>
    <t>23.99</t>
  </si>
  <si>
    <t>21.77</t>
  </si>
  <si>
    <t>14.02</t>
  </si>
  <si>
    <t>11.44</t>
  </si>
  <si>
    <t>9.23</t>
  </si>
  <si>
    <t>8.49</t>
  </si>
  <si>
    <t>4.80</t>
  </si>
  <si>
    <t>Distribución por Sector Sanitario: en 15 casos confirmados no ha sido posible identificar el sector sanitario.</t>
  </si>
  <si>
    <t>2.95</t>
  </si>
  <si>
    <t>54.98</t>
  </si>
  <si>
    <t>8.12</t>
  </si>
  <si>
    <t>Bajo Cinca / Baix Cinca</t>
  </si>
  <si>
    <t>2.58</t>
  </si>
  <si>
    <t>Cuencas Mineras</t>
  </si>
  <si>
    <t>La Ribagorza</t>
  </si>
  <si>
    <t>Matarraña / Matarranya</t>
  </si>
  <si>
    <t>Andorra-Sierra De Arcos</t>
  </si>
  <si>
    <t>La Jacetania</t>
  </si>
  <si>
    <t>5.90</t>
  </si>
  <si>
    <t>Distribución por Comarcas: en 16 casos confirmados no ha sido posible identificar la comarca.</t>
  </si>
  <si>
    <t>14.76</t>
  </si>
  <si>
    <t>4.06</t>
  </si>
  <si>
    <t>9.96</t>
  </si>
  <si>
    <t>65.68</t>
  </si>
  <si>
    <t>83.76</t>
  </si>
  <si>
    <t>Colombia</t>
  </si>
  <si>
    <t>Cuba</t>
  </si>
  <si>
    <t>Polonia</t>
  </si>
  <si>
    <t>Brasil</t>
  </si>
  <si>
    <t>Costa De Marfil</t>
  </si>
  <si>
    <t>Francia</t>
  </si>
  <si>
    <t>Italia</t>
  </si>
  <si>
    <t>Pakistan</t>
  </si>
  <si>
    <t>Perú</t>
  </si>
  <si>
    <t>R.u.gran Bretaña E Irl N.</t>
  </si>
  <si>
    <t>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</si>
</sst>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19" applyNumberFormat="0" applyFont="0" applyAlignment="0" applyProtection="0"/>
  </cellStyleXfs>
  <cellXfs count="193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0" fillId="0" borderId="0" xfId="0" applyNumberFormat="1"/>
    <xf numFmtId="0" fontId="11" fillId="13" borderId="11" xfId="0" applyFont="1" applyFill="1" applyBorder="1" applyAlignment="1">
      <alignment horizontal="left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1" fillId="5" borderId="11" xfId="0" applyFont="1" applyFill="1" applyBorder="1" applyAlignment="1">
      <alignment horizontal="left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2" xfId="1" applyNumberFormat="1" applyFont="1" applyFill="1" applyBorder="1" applyAlignment="1">
      <alignment horizontal="center"/>
    </xf>
    <xf numFmtId="0" fontId="18" fillId="15" borderId="23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5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0" fillId="6" borderId="11" xfId="0" applyFont="1" applyFill="1" applyBorder="1"/>
    <xf numFmtId="0" fontId="20" fillId="28" borderId="18" xfId="0" applyFont="1" applyFill="1" applyBorder="1" applyAlignment="1">
      <alignment horizontal="justify" vertical="center" wrapText="1"/>
    </xf>
    <xf numFmtId="0" fontId="20" fillId="28" borderId="28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10" fontId="10" fillId="6" borderId="12" xfId="1" applyNumberFormat="1" applyFont="1" applyFill="1" applyBorder="1" applyAlignment="1">
      <alignment horizontal="right"/>
    </xf>
    <xf numFmtId="0" fontId="14" fillId="5" borderId="5" xfId="0" applyNumberFormat="1" applyFont="1" applyFill="1" applyBorder="1"/>
    <xf numFmtId="0" fontId="24" fillId="32" borderId="29" xfId="0" applyFont="1" applyFill="1" applyBorder="1" applyAlignment="1">
      <alignment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2" borderId="31" xfId="0" applyFont="1" applyFill="1" applyBorder="1" applyAlignment="1">
      <alignment vertical="center" wrapText="1"/>
    </xf>
    <xf numFmtId="0" fontId="24" fillId="32" borderId="32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vertical="center" wrapText="1"/>
    </xf>
    <xf numFmtId="0" fontId="25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6" fillId="34" borderId="29" xfId="0" applyFont="1" applyFill="1" applyBorder="1" applyAlignment="1">
      <alignment horizontal="left" vertical="center" wrapText="1"/>
    </xf>
    <xf numFmtId="0" fontId="18" fillId="34" borderId="30" xfId="0" applyFont="1" applyFill="1" applyBorder="1" applyAlignment="1">
      <alignment horizontal="right" vertical="center" wrapText="1"/>
    </xf>
    <xf numFmtId="0" fontId="26" fillId="35" borderId="33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0" fillId="12" borderId="5" xfId="0" applyFont="1" applyFill="1" applyBorder="1"/>
    <xf numFmtId="0" fontId="8" fillId="6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0" fillId="17" borderId="5" xfId="0" applyFont="1" applyFill="1" applyBorder="1"/>
    <xf numFmtId="0" fontId="17" fillId="25" borderId="0" xfId="2" applyAlignment="1">
      <alignment horizontal="center" vertical="center" wrapText="1"/>
    </xf>
    <xf numFmtId="0" fontId="12" fillId="10" borderId="27" xfId="0" applyFont="1" applyFill="1" applyBorder="1" applyAlignment="1">
      <alignment vertical="center"/>
    </xf>
    <xf numFmtId="3" fontId="13" fillId="10" borderId="36" xfId="0" applyNumberFormat="1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0" fontId="0" fillId="31" borderId="2" xfId="0" applyFill="1" applyBorder="1" applyAlignment="1">
      <alignment vertical="center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6" fillId="0" borderId="5" xfId="0" applyFont="1" applyBorder="1" applyAlignment="1">
      <alignment horizontal="right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center"/>
    </xf>
    <xf numFmtId="14" fontId="0" fillId="0" borderId="0" xfId="0" applyNumberFormat="1"/>
    <xf numFmtId="0" fontId="10" fillId="9" borderId="11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0" fillId="9" borderId="5" xfId="0" applyNumberFormat="1" applyFont="1" applyFill="1" applyBorder="1"/>
    <xf numFmtId="0" fontId="14" fillId="5" borderId="14" xfId="0" applyNumberFormat="1" applyFont="1" applyFill="1" applyBorder="1"/>
    <xf numFmtId="0" fontId="16" fillId="31" borderId="2" xfId="0" applyFont="1" applyFill="1" applyBorder="1" applyAlignment="1">
      <alignment horizontal="right" vertical="center"/>
    </xf>
    <xf numFmtId="0" fontId="1" fillId="8" borderId="8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10" fontId="10" fillId="9" borderId="38" xfId="1" applyNumberFormat="1" applyFont="1" applyFill="1" applyBorder="1"/>
    <xf numFmtId="10" fontId="9" fillId="13" borderId="38" xfId="1" applyNumberFormat="1" applyFont="1" applyFill="1" applyBorder="1" applyAlignment="1">
      <alignment vertical="center" wrapText="1"/>
    </xf>
    <xf numFmtId="0" fontId="14" fillId="14" borderId="5" xfId="0" applyFont="1" applyFill="1" applyBorder="1" applyAlignment="1">
      <alignment horizontal="right"/>
    </xf>
    <xf numFmtId="10" fontId="11" fillId="14" borderId="38" xfId="0" applyNumberFormat="1" applyFont="1" applyFill="1" applyBorder="1" applyAlignment="1"/>
    <xf numFmtId="0" fontId="11" fillId="13" borderId="39" xfId="0" applyFont="1" applyFill="1" applyBorder="1" applyAlignment="1">
      <alignment horizontal="left"/>
    </xf>
    <xf numFmtId="0" fontId="14" fillId="13" borderId="40" xfId="0" applyNumberFormat="1" applyFont="1" applyFill="1" applyBorder="1"/>
    <xf numFmtId="10" fontId="9" fillId="13" borderId="41" xfId="1" applyNumberFormat="1" applyFont="1" applyFill="1" applyBorder="1" applyAlignment="1">
      <alignment vertical="center" wrapText="1"/>
    </xf>
    <xf numFmtId="10" fontId="9" fillId="5" borderId="12" xfId="1" applyNumberFormat="1" applyFont="1" applyFill="1" applyBorder="1" applyAlignment="1">
      <alignment horizontal="right" vertical="center" wrapText="1"/>
    </xf>
    <xf numFmtId="10" fontId="9" fillId="5" borderId="15" xfId="1" applyNumberFormat="1" applyFont="1" applyFill="1" applyBorder="1" applyAlignment="1">
      <alignment horizontal="right" vertical="center" wrapText="1"/>
    </xf>
    <xf numFmtId="0" fontId="10" fillId="15" borderId="11" xfId="0" applyFont="1" applyFill="1" applyBorder="1"/>
    <xf numFmtId="0" fontId="10" fillId="15" borderId="12" xfId="0" applyFont="1" applyFill="1" applyBorder="1" applyAlignment="1">
      <alignment horizontal="right"/>
    </xf>
    <xf numFmtId="0" fontId="10" fillId="16" borderId="11" xfId="0" applyFont="1" applyFill="1" applyBorder="1"/>
    <xf numFmtId="0" fontId="10" fillId="17" borderId="11" xfId="0" applyFont="1" applyFill="1" applyBorder="1"/>
    <xf numFmtId="10" fontId="10" fillId="17" borderId="12" xfId="0" applyNumberFormat="1" applyFont="1" applyFill="1" applyBorder="1" applyAlignment="1">
      <alignment horizontal="right"/>
    </xf>
    <xf numFmtId="0" fontId="10" fillId="17" borderId="12" xfId="0" applyFont="1" applyFill="1" applyBorder="1" applyAlignment="1">
      <alignment horizontal="right"/>
    </xf>
    <xf numFmtId="4" fontId="0" fillId="0" borderId="0" xfId="0" applyNumberFormat="1"/>
    <xf numFmtId="4" fontId="29" fillId="0" borderId="0" xfId="0" applyNumberFormat="1" applyFont="1"/>
    <xf numFmtId="4" fontId="30" fillId="0" borderId="0" xfId="0" applyNumberFormat="1" applyFont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7" fillId="25" borderId="7" xfId="2" applyBorder="1" applyAlignment="1">
      <alignment horizontal="center" vertical="center" wrapText="1"/>
    </xf>
    <xf numFmtId="0" fontId="0" fillId="31" borderId="5" xfId="0" applyFill="1" applyBorder="1" applyAlignment="1">
      <alignment vertical="center"/>
    </xf>
    <xf numFmtId="0" fontId="16" fillId="31" borderId="5" xfId="0" applyFont="1" applyFill="1" applyBorder="1" applyAlignment="1">
      <alignment horizontal="right" vertical="center" wrapText="1"/>
    </xf>
    <xf numFmtId="10" fontId="9" fillId="5" borderId="38" xfId="1" applyNumberFormat="1" applyFont="1" applyFill="1" applyBorder="1" applyAlignment="1">
      <alignment horizontal="right" vertical="center" wrapText="1"/>
    </xf>
    <xf numFmtId="10" fontId="11" fillId="14" borderId="12" xfId="0" applyNumberFormat="1" applyFont="1" applyFill="1" applyBorder="1" applyAlignment="1"/>
    <xf numFmtId="10" fontId="9" fillId="13" borderId="12" xfId="1" applyNumberFormat="1" applyFont="1" applyFill="1" applyBorder="1" applyAlignment="1">
      <alignment vertical="center" wrapText="1"/>
    </xf>
    <xf numFmtId="0" fontId="10" fillId="6" borderId="11" xfId="0" applyFont="1" applyFill="1" applyBorder="1" applyAlignment="1">
      <alignment horizontal="right"/>
    </xf>
    <xf numFmtId="0" fontId="10" fillId="15" borderId="11" xfId="0" applyFont="1" applyFill="1" applyBorder="1" applyAlignment="1">
      <alignment horizontal="right"/>
    </xf>
    <xf numFmtId="0" fontId="10" fillId="16" borderId="11" xfId="0" applyFont="1" applyFill="1" applyBorder="1" applyAlignment="1">
      <alignment horizontal="right"/>
    </xf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zoomScale="115" zoomScaleNormal="115" workbookViewId="0">
      <selection activeCell="G22" sqref="G22"/>
    </sheetView>
  </sheetViews>
  <sheetFormatPr baseColWidth="10" defaultColWidth="9.109375" defaultRowHeight="14.4" x14ac:dyDescent="0.3"/>
  <cols>
    <col min="1" max="1" width="35.6640625" customWidth="1"/>
    <col min="2" max="2" width="19.6640625" customWidth="1"/>
    <col min="3" max="3" width="16.44140625" customWidth="1"/>
    <col min="4" max="4" width="18.6640625" customWidth="1"/>
    <col min="5" max="5" width="21.109375" customWidth="1"/>
    <col min="6" max="6" width="22.33203125" customWidth="1"/>
    <col min="7" max="7" width="25.109375" customWidth="1"/>
    <col min="8" max="8" width="16.33203125" customWidth="1"/>
    <col min="9" max="10" width="16.5546875" customWidth="1"/>
    <col min="11" max="11" width="15.88671875" customWidth="1"/>
    <col min="12" max="12" width="19.5546875" customWidth="1"/>
    <col min="13" max="13" width="22" customWidth="1"/>
    <col min="14" max="15" width="21.88671875" customWidth="1"/>
  </cols>
  <sheetData>
    <row r="1" spans="1:17" ht="15" customHeight="1" thickBot="1" x14ac:dyDescent="0.35">
      <c r="A1" s="32" t="s">
        <v>159</v>
      </c>
      <c r="I1" s="112" t="s">
        <v>85</v>
      </c>
      <c r="J1" s="112"/>
      <c r="K1" s="112"/>
      <c r="L1" s="112"/>
      <c r="M1" s="50"/>
      <c r="N1" s="51"/>
      <c r="Q1" s="48"/>
    </row>
    <row r="2" spans="1:17" ht="15" customHeight="1" thickBot="1" x14ac:dyDescent="0.35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108" t="s">
        <v>75</v>
      </c>
      <c r="I2" s="113" t="s">
        <v>86</v>
      </c>
      <c r="J2" s="112"/>
      <c r="K2" s="112"/>
      <c r="L2" s="112"/>
      <c r="M2" s="50"/>
      <c r="N2" s="51"/>
      <c r="O2" s="48"/>
    </row>
    <row r="3" spans="1:17" ht="15" customHeight="1" thickBot="1" x14ac:dyDescent="0.35">
      <c r="A3" s="1" t="s">
        <v>4</v>
      </c>
      <c r="B3" s="23">
        <v>0</v>
      </c>
      <c r="C3" s="24">
        <v>0</v>
      </c>
      <c r="D3" s="9">
        <v>0</v>
      </c>
      <c r="E3" s="15">
        <f>D3/$D$12</f>
        <v>0</v>
      </c>
      <c r="F3" s="4">
        <f>E3</f>
        <v>0</v>
      </c>
      <c r="G3" s="15">
        <v>7.246376811594203E-3</v>
      </c>
      <c r="M3" s="50"/>
      <c r="N3" s="51"/>
    </row>
    <row r="4" spans="1:17" ht="15" customHeight="1" thickBot="1" x14ac:dyDescent="0.35">
      <c r="A4" s="1" t="s">
        <v>5</v>
      </c>
      <c r="B4" s="25">
        <v>19</v>
      </c>
      <c r="C4" s="21">
        <v>9</v>
      </c>
      <c r="D4" s="9">
        <v>28</v>
      </c>
      <c r="E4" s="15">
        <f t="shared" ref="E4:E11" si="0">D4/$D$12</f>
        <v>0.10894941634241245</v>
      </c>
      <c r="F4" s="31">
        <f>F3+E4</f>
        <v>0.10894941634241245</v>
      </c>
      <c r="G4" s="15">
        <v>0.10144927536231885</v>
      </c>
      <c r="M4" s="50"/>
      <c r="N4" s="51"/>
    </row>
    <row r="5" spans="1:17" ht="15" customHeight="1" thickBot="1" x14ac:dyDescent="0.35">
      <c r="A5" s="1" t="s">
        <v>6</v>
      </c>
      <c r="B5" s="25">
        <v>12</v>
      </c>
      <c r="C5" s="21">
        <v>17</v>
      </c>
      <c r="D5" s="9">
        <v>29</v>
      </c>
      <c r="E5" s="15">
        <f t="shared" si="0"/>
        <v>0.11284046692607004</v>
      </c>
      <c r="F5" s="4">
        <f>F4+E5</f>
        <v>0.22178988326848248</v>
      </c>
      <c r="G5" s="15">
        <v>7.9710144927536225E-2</v>
      </c>
      <c r="N5" s="51"/>
      <c r="Q5" s="48"/>
    </row>
    <row r="6" spans="1:17" ht="15" customHeight="1" thickBot="1" x14ac:dyDescent="0.35">
      <c r="A6" s="1" t="s">
        <v>7</v>
      </c>
      <c r="B6" s="25">
        <v>12</v>
      </c>
      <c r="C6" s="21">
        <v>22</v>
      </c>
      <c r="D6" s="9">
        <v>34</v>
      </c>
      <c r="E6" s="15">
        <f t="shared" si="0"/>
        <v>0.13229571984435798</v>
      </c>
      <c r="F6" s="10">
        <f t="shared" ref="F6:F11" si="1">F5+E6</f>
        <v>0.35408560311284043</v>
      </c>
      <c r="G6" s="15">
        <v>0.12318840579710146</v>
      </c>
      <c r="N6" s="51"/>
    </row>
    <row r="7" spans="1:17" ht="15" customHeight="1" thickBot="1" x14ac:dyDescent="0.35">
      <c r="A7" s="1" t="s">
        <v>8</v>
      </c>
      <c r="B7" s="25">
        <v>20</v>
      </c>
      <c r="C7" s="21">
        <v>18</v>
      </c>
      <c r="D7" s="9">
        <v>38</v>
      </c>
      <c r="E7" s="15">
        <f t="shared" si="0"/>
        <v>0.14785992217898833</v>
      </c>
      <c r="F7" s="10">
        <f t="shared" si="1"/>
        <v>0.50194552529182879</v>
      </c>
      <c r="G7" s="15">
        <v>0.15942028985507245</v>
      </c>
    </row>
    <row r="8" spans="1:17" ht="15" customHeight="1" thickBot="1" x14ac:dyDescent="0.35">
      <c r="A8" s="1" t="s">
        <v>9</v>
      </c>
      <c r="B8" s="25">
        <v>19</v>
      </c>
      <c r="C8" s="21">
        <v>21</v>
      </c>
      <c r="D8" s="9">
        <v>40</v>
      </c>
      <c r="E8" s="15">
        <f t="shared" si="0"/>
        <v>0.1556420233463035</v>
      </c>
      <c r="F8" s="4">
        <f t="shared" si="1"/>
        <v>0.65758754863813229</v>
      </c>
      <c r="G8" s="15">
        <v>0.14492753623188406</v>
      </c>
      <c r="M8" s="48"/>
      <c r="N8" s="48"/>
    </row>
    <row r="9" spans="1:17" ht="15" customHeight="1" thickBot="1" x14ac:dyDescent="0.35">
      <c r="A9" s="1" t="s">
        <v>10</v>
      </c>
      <c r="B9" s="25">
        <v>20</v>
      </c>
      <c r="C9" s="21">
        <v>18</v>
      </c>
      <c r="D9" s="9">
        <v>38</v>
      </c>
      <c r="E9" s="15">
        <f t="shared" si="0"/>
        <v>0.14785992217898833</v>
      </c>
      <c r="F9" s="4">
        <f t="shared" si="1"/>
        <v>0.80544747081712065</v>
      </c>
      <c r="G9" s="15">
        <v>7.9710144927536225E-2</v>
      </c>
      <c r="M9" s="48"/>
    </row>
    <row r="10" spans="1:17" ht="15" customHeight="1" thickBot="1" x14ac:dyDescent="0.35">
      <c r="A10" s="1" t="s">
        <v>11</v>
      </c>
      <c r="B10" s="25">
        <v>10</v>
      </c>
      <c r="C10" s="21">
        <v>16</v>
      </c>
      <c r="D10" s="9">
        <v>26</v>
      </c>
      <c r="E10" s="15">
        <f t="shared" si="0"/>
        <v>0.10116731517509728</v>
      </c>
      <c r="F10" s="4">
        <f t="shared" si="1"/>
        <v>0.9066147859922179</v>
      </c>
      <c r="G10" s="15">
        <v>0.13768115942028986</v>
      </c>
    </row>
    <row r="11" spans="1:17" ht="15" customHeight="1" thickBot="1" x14ac:dyDescent="0.35">
      <c r="A11" s="1" t="s">
        <v>122</v>
      </c>
      <c r="B11" s="25">
        <v>12</v>
      </c>
      <c r="C11" s="21">
        <v>12</v>
      </c>
      <c r="D11" s="9">
        <v>24</v>
      </c>
      <c r="E11" s="19">
        <f t="shared" si="0"/>
        <v>9.3385214007782102E-2</v>
      </c>
      <c r="F11" s="4">
        <f t="shared" si="1"/>
        <v>1</v>
      </c>
      <c r="G11" s="19">
        <v>0.16666666666666666</v>
      </c>
    </row>
    <row r="12" spans="1:17" ht="15" customHeight="1" thickBot="1" x14ac:dyDescent="0.35">
      <c r="A12" s="29" t="s">
        <v>26</v>
      </c>
      <c r="B12" s="124">
        <v>124</v>
      </c>
      <c r="C12" s="124">
        <v>133</v>
      </c>
      <c r="D12" s="38">
        <v>257</v>
      </c>
    </row>
    <row r="13" spans="1:17" ht="15" customHeight="1" x14ac:dyDescent="0.3">
      <c r="A13" s="5"/>
      <c r="B13" s="8">
        <f>B12/D12</f>
        <v>0.48249027237354086</v>
      </c>
      <c r="C13" s="8">
        <f>C12/D12</f>
        <v>0.51750972762645919</v>
      </c>
      <c r="D13" s="6"/>
      <c r="F13" s="41"/>
    </row>
    <row r="14" spans="1:17" ht="15" customHeight="1" x14ac:dyDescent="0.3">
      <c r="A14" s="5"/>
      <c r="B14" s="8"/>
      <c r="C14" s="8"/>
      <c r="D14" s="6"/>
      <c r="E14" s="41"/>
      <c r="J14" s="176"/>
    </row>
    <row r="15" spans="1:17" ht="15" customHeight="1" x14ac:dyDescent="0.3">
      <c r="A15" s="7"/>
      <c r="B15" s="7"/>
      <c r="C15" s="7"/>
      <c r="D15" s="7"/>
      <c r="E15" s="41"/>
      <c r="J15" s="176"/>
    </row>
    <row r="16" spans="1:17" ht="15" customHeight="1" thickBot="1" x14ac:dyDescent="0.35">
      <c r="A16" s="33" t="s">
        <v>160</v>
      </c>
      <c r="E16" s="41"/>
      <c r="J16" s="175"/>
    </row>
    <row r="17" spans="1:16" ht="15" thickBot="1" x14ac:dyDescent="0.35">
      <c r="A17" s="14" t="s">
        <v>12</v>
      </c>
      <c r="B17" s="12" t="s">
        <v>13</v>
      </c>
      <c r="C17" s="12" t="s">
        <v>14</v>
      </c>
      <c r="D17" s="12" t="s">
        <v>31</v>
      </c>
      <c r="E17" s="12" t="s">
        <v>3</v>
      </c>
      <c r="G17" s="139" t="s">
        <v>21</v>
      </c>
      <c r="H17" s="140"/>
    </row>
    <row r="18" spans="1:16" ht="16.2" thickBot="1" x14ac:dyDescent="0.35">
      <c r="A18" s="22">
        <v>48</v>
      </c>
      <c r="B18" s="22">
        <v>42</v>
      </c>
      <c r="C18" s="22">
        <v>175</v>
      </c>
      <c r="D18" s="22">
        <v>6</v>
      </c>
      <c r="E18" s="39">
        <f>SUM(A18:D18)</f>
        <v>271</v>
      </c>
      <c r="G18" s="141">
        <v>3.3000000000000002E-2</v>
      </c>
      <c r="H18" s="142"/>
      <c r="J18" s="177"/>
    </row>
    <row r="19" spans="1:16" ht="15" thickBot="1" x14ac:dyDescent="0.35">
      <c r="A19" s="16">
        <f>A18/$E$18</f>
        <v>0.17712177121771217</v>
      </c>
      <c r="B19" s="16">
        <f>B18/$E$18</f>
        <v>0.15498154981549817</v>
      </c>
      <c r="C19" s="16">
        <f>C18/$E$18</f>
        <v>0.64575645756457567</v>
      </c>
      <c r="D19" s="16">
        <f t="shared" ref="D19" si="2">D18/$E$18</f>
        <v>2.2140221402214021E-2</v>
      </c>
      <c r="E19" s="2"/>
      <c r="I19" s="17"/>
      <c r="J19" s="7"/>
    </row>
    <row r="20" spans="1:16" ht="15" thickBot="1" x14ac:dyDescent="0.35">
      <c r="G20" s="139" t="s">
        <v>29</v>
      </c>
      <c r="H20" s="140"/>
      <c r="I20" s="18"/>
      <c r="J20" s="7"/>
    </row>
    <row r="21" spans="1:16" ht="15" thickBot="1" x14ac:dyDescent="0.35">
      <c r="A21" s="33" t="s">
        <v>161</v>
      </c>
      <c r="G21" s="143">
        <v>20.100000000000001</v>
      </c>
      <c r="H21" s="144"/>
      <c r="I21" s="18"/>
      <c r="J21" s="7"/>
    </row>
    <row r="22" spans="1:16" ht="15" thickBot="1" x14ac:dyDescent="0.35">
      <c r="A22" s="34" t="s">
        <v>18</v>
      </c>
      <c r="B22" s="3">
        <v>136</v>
      </c>
      <c r="C22" s="35">
        <f>B22/(B22+B23)</f>
        <v>0.5074626865671642</v>
      </c>
      <c r="I22" s="18"/>
      <c r="J22" s="7"/>
    </row>
    <row r="23" spans="1:16" ht="15" thickBot="1" x14ac:dyDescent="0.35">
      <c r="A23" s="36" t="s">
        <v>17</v>
      </c>
      <c r="B23" s="2">
        <v>132</v>
      </c>
      <c r="C23" s="37">
        <f>B23/(B22+B23)</f>
        <v>0.4925373134328358</v>
      </c>
      <c r="I23" s="18"/>
      <c r="J23" s="7"/>
    </row>
    <row r="24" spans="1:16" x14ac:dyDescent="0.3">
      <c r="I24" s="18"/>
      <c r="J24" s="7"/>
    </row>
    <row r="25" spans="1:16" x14ac:dyDescent="0.3">
      <c r="I25" s="18"/>
      <c r="J25" s="7"/>
    </row>
    <row r="26" spans="1:16" ht="15" thickBot="1" x14ac:dyDescent="0.35">
      <c r="A26" s="33" t="s">
        <v>197</v>
      </c>
      <c r="F26" s="33" t="s">
        <v>205</v>
      </c>
      <c r="I26" s="18"/>
      <c r="J26" s="7"/>
    </row>
    <row r="27" spans="1:16" ht="15.75" customHeight="1" thickBot="1" x14ac:dyDescent="0.35">
      <c r="A27" s="146" t="s">
        <v>15</v>
      </c>
      <c r="B27" s="147" t="s">
        <v>16</v>
      </c>
      <c r="C27" s="147" t="s">
        <v>22</v>
      </c>
      <c r="D27" s="147" t="s">
        <v>23</v>
      </c>
      <c r="F27" s="11" t="s">
        <v>97</v>
      </c>
      <c r="G27" s="11" t="s">
        <v>27</v>
      </c>
      <c r="H27" s="11" t="s">
        <v>28</v>
      </c>
      <c r="I27" s="18"/>
      <c r="J27" s="7"/>
      <c r="N27" s="50"/>
      <c r="O27" s="51"/>
      <c r="P27" s="51"/>
    </row>
    <row r="28" spans="1:16" ht="16.8" thickBot="1" x14ac:dyDescent="0.35">
      <c r="A28" s="145" t="s">
        <v>121</v>
      </c>
      <c r="B28" s="145">
        <v>15</v>
      </c>
      <c r="C28" s="157" t="s">
        <v>162</v>
      </c>
      <c r="D28" s="150">
        <v>1</v>
      </c>
      <c r="E28" s="145" t="s">
        <v>102</v>
      </c>
      <c r="F28" s="52" t="s">
        <v>25</v>
      </c>
      <c r="G28" s="53">
        <v>65</v>
      </c>
      <c r="H28" s="54" t="s">
        <v>198</v>
      </c>
      <c r="I28" s="18"/>
      <c r="J28" s="7"/>
      <c r="M28" s="50"/>
      <c r="N28" s="50"/>
      <c r="O28" s="50"/>
      <c r="P28" s="51"/>
    </row>
    <row r="29" spans="1:16" ht="16.2" x14ac:dyDescent="0.3">
      <c r="A29" s="185" t="s">
        <v>32</v>
      </c>
      <c r="B29" s="185">
        <v>14</v>
      </c>
      <c r="C29" s="186" t="s">
        <v>163</v>
      </c>
      <c r="D29" s="150">
        <v>2</v>
      </c>
      <c r="F29" s="73" t="s">
        <v>40</v>
      </c>
      <c r="G29" s="74">
        <v>59</v>
      </c>
      <c r="H29" s="75" t="s">
        <v>199</v>
      </c>
      <c r="M29" s="50"/>
      <c r="N29" s="50"/>
      <c r="O29" s="50"/>
      <c r="P29" s="51"/>
    </row>
    <row r="30" spans="1:16" ht="16.2" x14ac:dyDescent="0.3">
      <c r="A30" s="185" t="s">
        <v>140</v>
      </c>
      <c r="B30" s="185">
        <v>14</v>
      </c>
      <c r="C30" s="186" t="s">
        <v>163</v>
      </c>
      <c r="D30" s="150">
        <v>3</v>
      </c>
      <c r="F30" s="55" t="s">
        <v>24</v>
      </c>
      <c r="G30" s="56">
        <v>38</v>
      </c>
      <c r="H30" s="57" t="s">
        <v>200</v>
      </c>
      <c r="I30" s="26"/>
      <c r="J30" s="26"/>
      <c r="K30" s="50"/>
      <c r="L30" s="51"/>
      <c r="M30" s="50"/>
      <c r="N30" s="50"/>
      <c r="O30" s="50"/>
      <c r="P30" s="51"/>
    </row>
    <row r="31" spans="1:16" ht="16.2" x14ac:dyDescent="0.3">
      <c r="A31" s="185" t="s">
        <v>89</v>
      </c>
      <c r="B31" s="186">
        <v>10</v>
      </c>
      <c r="C31" s="186" t="s">
        <v>164</v>
      </c>
      <c r="D31" s="150">
        <v>4</v>
      </c>
      <c r="F31" s="58" t="s">
        <v>13</v>
      </c>
      <c r="G31" s="59">
        <v>31</v>
      </c>
      <c r="H31" s="60" t="s">
        <v>201</v>
      </c>
      <c r="I31" s="27"/>
      <c r="J31" s="27"/>
      <c r="K31" s="50"/>
      <c r="L31" s="51"/>
      <c r="M31" s="50"/>
      <c r="N31" s="50"/>
      <c r="O31" s="50"/>
      <c r="P31" s="51"/>
    </row>
    <row r="32" spans="1:16" ht="16.2" x14ac:dyDescent="0.3">
      <c r="A32" s="148" t="s">
        <v>132</v>
      </c>
      <c r="B32" s="149">
        <v>9</v>
      </c>
      <c r="C32" s="149" t="s">
        <v>165</v>
      </c>
      <c r="D32" s="150">
        <v>5</v>
      </c>
      <c r="F32" s="61" t="s">
        <v>106</v>
      </c>
      <c r="G32" s="62">
        <v>25</v>
      </c>
      <c r="H32" s="63" t="s">
        <v>202</v>
      </c>
      <c r="I32" s="28"/>
      <c r="J32" s="28"/>
      <c r="K32" s="50"/>
      <c r="L32" s="51"/>
      <c r="M32" s="50"/>
      <c r="O32" s="50"/>
      <c r="P32" s="51"/>
    </row>
    <row r="33" spans="1:16" ht="16.2" x14ac:dyDescent="0.3">
      <c r="A33" s="148" t="s">
        <v>104</v>
      </c>
      <c r="B33" s="149">
        <v>6</v>
      </c>
      <c r="C33" s="149" t="s">
        <v>166</v>
      </c>
      <c r="D33" s="150">
        <v>6</v>
      </c>
      <c r="F33" s="64" t="s">
        <v>12</v>
      </c>
      <c r="G33" s="65">
        <v>23</v>
      </c>
      <c r="H33" s="66" t="s">
        <v>203</v>
      </c>
      <c r="I33" s="28"/>
      <c r="J33" s="28"/>
      <c r="K33" s="50"/>
      <c r="L33" s="51"/>
      <c r="M33" s="50"/>
      <c r="O33" s="50"/>
      <c r="P33" s="51"/>
    </row>
    <row r="34" spans="1:16" ht="16.2" x14ac:dyDescent="0.3">
      <c r="A34" s="148" t="s">
        <v>167</v>
      </c>
      <c r="B34" s="149">
        <v>6</v>
      </c>
      <c r="C34" s="149" t="s">
        <v>166</v>
      </c>
      <c r="D34" s="150">
        <v>7</v>
      </c>
      <c r="F34" s="67" t="s">
        <v>152</v>
      </c>
      <c r="G34" s="68">
        <v>13</v>
      </c>
      <c r="H34" s="69" t="s">
        <v>204</v>
      </c>
      <c r="K34" s="50"/>
      <c r="L34" s="51"/>
      <c r="M34" s="50"/>
      <c r="N34" s="50"/>
      <c r="O34" s="50"/>
      <c r="P34" s="51"/>
    </row>
    <row r="35" spans="1:16" ht="16.2" x14ac:dyDescent="0.3">
      <c r="A35" s="148" t="s">
        <v>133</v>
      </c>
      <c r="B35" s="149">
        <v>6</v>
      </c>
      <c r="C35" s="149" t="s">
        <v>166</v>
      </c>
      <c r="D35" s="150">
        <v>8</v>
      </c>
      <c r="F35" s="70" t="s">
        <v>39</v>
      </c>
      <c r="G35" s="71">
        <v>2</v>
      </c>
      <c r="H35" s="72" t="s">
        <v>189</v>
      </c>
      <c r="K35" s="50"/>
      <c r="L35" s="51"/>
      <c r="M35" s="50"/>
      <c r="N35" s="50"/>
      <c r="O35" s="50"/>
      <c r="P35" s="51"/>
    </row>
    <row r="36" spans="1:16" ht="16.8" thickBot="1" x14ac:dyDescent="0.35">
      <c r="A36" s="148" t="s">
        <v>124</v>
      </c>
      <c r="B36" s="149">
        <v>6</v>
      </c>
      <c r="C36" s="149" t="s">
        <v>166</v>
      </c>
      <c r="D36" s="150">
        <v>9</v>
      </c>
      <c r="F36" s="125" t="s">
        <v>47</v>
      </c>
      <c r="G36" s="40">
        <v>15</v>
      </c>
      <c r="H36" s="30" t="s">
        <v>162</v>
      </c>
      <c r="K36" s="50"/>
      <c r="L36" s="51"/>
      <c r="O36" s="50"/>
      <c r="P36" s="51"/>
    </row>
    <row r="37" spans="1:16" ht="16.2" x14ac:dyDescent="0.3">
      <c r="A37" s="151" t="s">
        <v>48</v>
      </c>
      <c r="B37" s="149">
        <v>6</v>
      </c>
      <c r="C37" s="149" t="s">
        <v>166</v>
      </c>
      <c r="D37" s="150">
        <v>10</v>
      </c>
      <c r="K37" s="50"/>
      <c r="N37" s="50"/>
      <c r="O37" s="50"/>
      <c r="P37" s="51"/>
    </row>
    <row r="38" spans="1:16" ht="16.2" x14ac:dyDescent="0.3">
      <c r="A38" s="151" t="s">
        <v>139</v>
      </c>
      <c r="B38" s="149">
        <v>6</v>
      </c>
      <c r="C38" s="149" t="s">
        <v>166</v>
      </c>
      <c r="D38" s="150">
        <v>11</v>
      </c>
      <c r="K38" s="50"/>
      <c r="M38" s="51"/>
      <c r="N38" s="50"/>
      <c r="O38" s="50"/>
      <c r="P38" s="51"/>
    </row>
    <row r="39" spans="1:16" ht="16.2" x14ac:dyDescent="0.3">
      <c r="A39" s="151" t="s">
        <v>168</v>
      </c>
      <c r="B39" s="149">
        <v>5</v>
      </c>
      <c r="C39" s="149" t="s">
        <v>169</v>
      </c>
      <c r="D39" s="150">
        <v>12</v>
      </c>
      <c r="K39" s="50"/>
      <c r="M39" s="51"/>
      <c r="O39" s="50"/>
      <c r="P39" s="51"/>
    </row>
    <row r="40" spans="1:16" ht="16.2" x14ac:dyDescent="0.3">
      <c r="A40" s="151" t="s">
        <v>170</v>
      </c>
      <c r="B40" s="149">
        <v>5</v>
      </c>
      <c r="C40" s="149" t="s">
        <v>169</v>
      </c>
      <c r="D40" s="150">
        <v>13</v>
      </c>
      <c r="K40" s="50"/>
      <c r="M40" s="51"/>
      <c r="O40" s="50"/>
      <c r="P40" s="51"/>
    </row>
    <row r="41" spans="1:16" ht="16.8" thickBot="1" x14ac:dyDescent="0.35">
      <c r="A41" s="151" t="s">
        <v>171</v>
      </c>
      <c r="B41" s="149">
        <v>5</v>
      </c>
      <c r="C41" s="149" t="s">
        <v>169</v>
      </c>
      <c r="D41" s="150">
        <v>14</v>
      </c>
      <c r="F41" s="26" t="s">
        <v>33</v>
      </c>
      <c r="G41" s="26"/>
      <c r="H41" s="26"/>
      <c r="K41" s="50"/>
      <c r="M41" s="51"/>
      <c r="O41" s="50"/>
      <c r="P41" s="51"/>
    </row>
    <row r="42" spans="1:16" ht="16.2" x14ac:dyDescent="0.3">
      <c r="A42" s="151" t="s">
        <v>172</v>
      </c>
      <c r="B42" s="149">
        <v>5</v>
      </c>
      <c r="C42" s="149" t="s">
        <v>169</v>
      </c>
      <c r="D42" s="150">
        <v>15</v>
      </c>
      <c r="F42" s="159" t="s">
        <v>37</v>
      </c>
      <c r="G42" s="158" t="s">
        <v>27</v>
      </c>
      <c r="H42" s="96" t="s">
        <v>28</v>
      </c>
      <c r="I42" s="7"/>
      <c r="K42" s="50"/>
      <c r="M42" s="51"/>
      <c r="O42" s="50"/>
      <c r="P42" s="51"/>
    </row>
    <row r="43" spans="1:16" ht="16.2" x14ac:dyDescent="0.3">
      <c r="A43" s="151" t="s">
        <v>173</v>
      </c>
      <c r="B43" s="149">
        <v>5</v>
      </c>
      <c r="C43" s="149" t="s">
        <v>169</v>
      </c>
      <c r="D43" s="150">
        <v>16</v>
      </c>
      <c r="F43" s="153" t="s">
        <v>26</v>
      </c>
      <c r="G43" s="155">
        <f>SUM(G44:G56)</f>
        <v>207</v>
      </c>
      <c r="H43" s="160">
        <f>G43/$E$18</f>
        <v>0.76383763837638374</v>
      </c>
      <c r="K43" s="50"/>
      <c r="M43" s="51"/>
      <c r="O43" s="50"/>
      <c r="P43" s="51"/>
    </row>
    <row r="44" spans="1:16" ht="16.2" x14ac:dyDescent="0.3">
      <c r="A44" s="151" t="s">
        <v>134</v>
      </c>
      <c r="B44" s="149">
        <v>5</v>
      </c>
      <c r="C44" s="149" t="s">
        <v>169</v>
      </c>
      <c r="D44" s="150">
        <v>17</v>
      </c>
      <c r="F44" s="42" t="s">
        <v>111</v>
      </c>
      <c r="G44" s="43">
        <v>130</v>
      </c>
      <c r="H44" s="161">
        <f>G44/$E$18</f>
        <v>0.47970479704797048</v>
      </c>
      <c r="K44" s="50"/>
      <c r="M44" s="51"/>
      <c r="O44" s="50"/>
      <c r="P44" s="51"/>
    </row>
    <row r="45" spans="1:16" ht="16.2" x14ac:dyDescent="0.3">
      <c r="A45" s="151" t="s">
        <v>174</v>
      </c>
      <c r="B45" s="149">
        <v>5</v>
      </c>
      <c r="C45" s="149" t="s">
        <v>169</v>
      </c>
      <c r="D45" s="150">
        <v>18</v>
      </c>
      <c r="E45" s="20"/>
      <c r="F45" s="44" t="s">
        <v>36</v>
      </c>
      <c r="G45" s="162">
        <v>23</v>
      </c>
      <c r="H45" s="163">
        <f>G45/$E$18</f>
        <v>8.4870848708487087E-2</v>
      </c>
      <c r="I45" s="7"/>
      <c r="K45" s="50"/>
      <c r="M45" s="51"/>
      <c r="O45" s="50"/>
      <c r="P45" s="51"/>
    </row>
    <row r="46" spans="1:16" ht="16.2" x14ac:dyDescent="0.3">
      <c r="A46" s="151" t="s">
        <v>143</v>
      </c>
      <c r="B46" s="149">
        <v>5</v>
      </c>
      <c r="C46" s="149" t="s">
        <v>169</v>
      </c>
      <c r="D46" s="150">
        <v>19</v>
      </c>
      <c r="F46" s="42" t="s">
        <v>91</v>
      </c>
      <c r="G46" s="43">
        <v>15</v>
      </c>
      <c r="H46" s="161">
        <f>G46/$E$18</f>
        <v>5.5350553505535055E-2</v>
      </c>
      <c r="K46" s="50"/>
      <c r="L46" s="51"/>
      <c r="O46" s="50"/>
      <c r="P46" s="51"/>
    </row>
    <row r="47" spans="1:16" ht="16.2" x14ac:dyDescent="0.3">
      <c r="A47" s="151" t="s">
        <v>146</v>
      </c>
      <c r="B47" s="149">
        <v>5</v>
      </c>
      <c r="C47" s="149" t="s">
        <v>169</v>
      </c>
      <c r="D47" s="150">
        <v>20</v>
      </c>
      <c r="F47" s="44" t="s">
        <v>112</v>
      </c>
      <c r="G47" s="162">
        <v>12</v>
      </c>
      <c r="H47" s="163">
        <f>G47/$E$18</f>
        <v>4.4280442804428041E-2</v>
      </c>
      <c r="J47" s="45"/>
      <c r="K47" s="50"/>
      <c r="L47" s="51"/>
      <c r="O47" s="50"/>
      <c r="P47" s="51"/>
    </row>
    <row r="48" spans="1:16" ht="16.2" x14ac:dyDescent="0.3">
      <c r="A48" s="151" t="s">
        <v>175</v>
      </c>
      <c r="B48" s="149">
        <v>5</v>
      </c>
      <c r="C48" s="149" t="s">
        <v>169</v>
      </c>
      <c r="D48" s="150">
        <v>21</v>
      </c>
      <c r="F48" s="44" t="s">
        <v>104</v>
      </c>
      <c r="G48" s="162">
        <v>6</v>
      </c>
      <c r="H48" s="163">
        <f>G48/$E$18</f>
        <v>2.2140221402214021E-2</v>
      </c>
      <c r="K48" s="50"/>
      <c r="L48" s="51"/>
    </row>
    <row r="49" spans="1:12" ht="16.2" x14ac:dyDescent="0.3">
      <c r="A49" s="151" t="s">
        <v>79</v>
      </c>
      <c r="B49" s="149">
        <v>5</v>
      </c>
      <c r="C49" s="149" t="s">
        <v>169</v>
      </c>
      <c r="D49" s="150">
        <v>22</v>
      </c>
      <c r="F49" s="49" t="s">
        <v>94</v>
      </c>
      <c r="G49" s="115">
        <v>5</v>
      </c>
      <c r="H49" s="187">
        <f>G49/$E$18</f>
        <v>1.8450184501845018E-2</v>
      </c>
      <c r="K49" s="50"/>
      <c r="L49" s="51"/>
    </row>
    <row r="50" spans="1:12" ht="16.2" x14ac:dyDescent="0.3">
      <c r="A50" s="151" t="s">
        <v>123</v>
      </c>
      <c r="B50" s="149">
        <v>5</v>
      </c>
      <c r="C50" s="149" t="s">
        <v>169</v>
      </c>
      <c r="D50" s="150">
        <v>23</v>
      </c>
      <c r="F50" s="49" t="s">
        <v>92</v>
      </c>
      <c r="G50" s="115">
        <v>4</v>
      </c>
      <c r="H50" s="187">
        <f>G50/$E$18</f>
        <v>1.4760147601476014E-2</v>
      </c>
      <c r="K50" s="50"/>
      <c r="L50" s="51"/>
    </row>
    <row r="51" spans="1:12" ht="16.2" x14ac:dyDescent="0.3">
      <c r="A51" s="151" t="s">
        <v>109</v>
      </c>
      <c r="B51" s="149">
        <v>4</v>
      </c>
      <c r="C51" s="149" t="s">
        <v>176</v>
      </c>
      <c r="D51" s="150">
        <v>24</v>
      </c>
      <c r="F51" s="42" t="s">
        <v>103</v>
      </c>
      <c r="G51" s="43">
        <v>3</v>
      </c>
      <c r="H51" s="161">
        <f>G51/$E$18</f>
        <v>1.107011070110701E-2</v>
      </c>
      <c r="K51" s="50"/>
      <c r="L51" s="51"/>
    </row>
    <row r="52" spans="1:12" ht="16.2" x14ac:dyDescent="0.3">
      <c r="A52" s="151" t="s">
        <v>177</v>
      </c>
      <c r="B52" s="149">
        <v>4</v>
      </c>
      <c r="C52" s="149" t="s">
        <v>176</v>
      </c>
      <c r="D52" s="150">
        <v>25</v>
      </c>
      <c r="F52" s="164" t="s">
        <v>109</v>
      </c>
      <c r="G52" s="165">
        <v>3</v>
      </c>
      <c r="H52" s="166">
        <f>G52/$E$18</f>
        <v>1.107011070110701E-2</v>
      </c>
      <c r="K52" s="50"/>
      <c r="L52" s="51"/>
    </row>
    <row r="53" spans="1:12" ht="16.2" x14ac:dyDescent="0.3">
      <c r="A53" s="148" t="s">
        <v>178</v>
      </c>
      <c r="B53" s="149">
        <v>4</v>
      </c>
      <c r="C53" s="149" t="s">
        <v>176</v>
      </c>
      <c r="D53" s="150">
        <v>26</v>
      </c>
      <c r="F53" s="42" t="s">
        <v>105</v>
      </c>
      <c r="G53" s="43">
        <v>2</v>
      </c>
      <c r="H53" s="189">
        <f>G53/$E$18</f>
        <v>7.3800738007380072E-3</v>
      </c>
      <c r="L53" s="51"/>
    </row>
    <row r="54" spans="1:12" ht="16.2" x14ac:dyDescent="0.3">
      <c r="A54" s="148" t="s">
        <v>179</v>
      </c>
      <c r="B54" s="149">
        <v>4</v>
      </c>
      <c r="C54" s="149" t="s">
        <v>176</v>
      </c>
      <c r="D54" s="150">
        <v>27</v>
      </c>
      <c r="F54" s="49" t="s">
        <v>99</v>
      </c>
      <c r="G54" s="115">
        <v>2</v>
      </c>
      <c r="H54" s="167">
        <f>G54/$E$18</f>
        <v>7.3800738007380072E-3</v>
      </c>
      <c r="L54" s="51"/>
    </row>
    <row r="55" spans="1:12" ht="16.2" x14ac:dyDescent="0.3">
      <c r="A55" s="148" t="s">
        <v>180</v>
      </c>
      <c r="B55" s="149">
        <v>4</v>
      </c>
      <c r="C55" s="149" t="s">
        <v>176</v>
      </c>
      <c r="D55" s="150">
        <v>28</v>
      </c>
      <c r="F55" s="44" t="s">
        <v>95</v>
      </c>
      <c r="G55" s="162">
        <v>1</v>
      </c>
      <c r="H55" s="188">
        <f>G55/$E$18</f>
        <v>3.6900369003690036E-3</v>
      </c>
      <c r="L55" s="51"/>
    </row>
    <row r="56" spans="1:12" ht="16.8" thickBot="1" x14ac:dyDescent="0.35">
      <c r="A56" s="148" t="s">
        <v>181</v>
      </c>
      <c r="B56" s="149">
        <v>4</v>
      </c>
      <c r="C56" s="149" t="s">
        <v>176</v>
      </c>
      <c r="D56" s="150">
        <v>29</v>
      </c>
      <c r="F56" s="154" t="s">
        <v>90</v>
      </c>
      <c r="G56" s="156">
        <v>1</v>
      </c>
      <c r="H56" s="168">
        <f>G56/$E$18</f>
        <v>3.6900369003690036E-3</v>
      </c>
      <c r="L56" s="51"/>
    </row>
    <row r="57" spans="1:12" ht="16.2" x14ac:dyDescent="0.3">
      <c r="A57" s="148" t="s">
        <v>145</v>
      </c>
      <c r="B57" s="149">
        <v>4</v>
      </c>
      <c r="C57" s="149" t="s">
        <v>176</v>
      </c>
      <c r="D57" s="150">
        <v>30</v>
      </c>
      <c r="F57" s="28"/>
      <c r="G57" s="28"/>
      <c r="H57" s="28"/>
      <c r="L57" s="51"/>
    </row>
    <row r="58" spans="1:12" ht="16.2" x14ac:dyDescent="0.3">
      <c r="A58" s="148" t="s">
        <v>30</v>
      </c>
      <c r="B58" s="149">
        <v>4</v>
      </c>
      <c r="C58" s="149" t="s">
        <v>176</v>
      </c>
      <c r="D58" s="150">
        <v>31</v>
      </c>
      <c r="F58" s="28"/>
      <c r="G58" s="28"/>
      <c r="H58" s="28"/>
      <c r="J58" s="45"/>
      <c r="L58" s="51"/>
    </row>
    <row r="59" spans="1:12" ht="16.8" thickBot="1" x14ac:dyDescent="0.35">
      <c r="A59" s="148" t="s">
        <v>98</v>
      </c>
      <c r="B59" s="149">
        <v>4</v>
      </c>
      <c r="C59" s="149" t="s">
        <v>176</v>
      </c>
      <c r="D59" s="150">
        <v>32</v>
      </c>
      <c r="F59" s="33" t="s">
        <v>217</v>
      </c>
      <c r="K59" s="50"/>
      <c r="L59" s="51"/>
    </row>
    <row r="60" spans="1:12" ht="16.2" x14ac:dyDescent="0.3">
      <c r="A60" s="148" t="s">
        <v>131</v>
      </c>
      <c r="B60" s="149">
        <v>3</v>
      </c>
      <c r="C60" s="149" t="s">
        <v>182</v>
      </c>
      <c r="D60" s="150">
        <v>33</v>
      </c>
      <c r="F60" s="97" t="s">
        <v>41</v>
      </c>
      <c r="G60" s="97" t="s">
        <v>27</v>
      </c>
      <c r="H60" s="97" t="s">
        <v>28</v>
      </c>
      <c r="K60" s="50"/>
      <c r="L60" s="51"/>
    </row>
    <row r="61" spans="1:12" ht="16.2" x14ac:dyDescent="0.3">
      <c r="A61" s="148" t="s">
        <v>183</v>
      </c>
      <c r="B61" s="149">
        <v>3</v>
      </c>
      <c r="C61" s="149" t="s">
        <v>182</v>
      </c>
      <c r="D61" s="150">
        <v>34</v>
      </c>
      <c r="F61" s="99" t="s">
        <v>76</v>
      </c>
      <c r="G61" s="98">
        <v>149</v>
      </c>
      <c r="H61" s="114" t="s">
        <v>207</v>
      </c>
      <c r="J61" s="46" t="s">
        <v>42</v>
      </c>
      <c r="K61" s="132"/>
      <c r="L61" s="51"/>
    </row>
    <row r="62" spans="1:12" ht="16.2" x14ac:dyDescent="0.3">
      <c r="A62" s="148" t="s">
        <v>184</v>
      </c>
      <c r="B62" s="149">
        <v>3</v>
      </c>
      <c r="C62" s="149" t="s">
        <v>182</v>
      </c>
      <c r="D62" s="150">
        <v>35</v>
      </c>
      <c r="F62" s="99" t="s">
        <v>77</v>
      </c>
      <c r="G62" s="99">
        <v>22</v>
      </c>
      <c r="H62" s="190" t="s">
        <v>208</v>
      </c>
      <c r="J62" s="47" t="s">
        <v>46</v>
      </c>
      <c r="K62" s="131"/>
      <c r="L62" s="51"/>
    </row>
    <row r="63" spans="1:12" ht="16.2" x14ac:dyDescent="0.3">
      <c r="A63" s="148" t="s">
        <v>185</v>
      </c>
      <c r="B63" s="149">
        <v>3</v>
      </c>
      <c r="C63" s="149" t="s">
        <v>182</v>
      </c>
      <c r="D63" s="150">
        <v>36</v>
      </c>
      <c r="F63" s="169" t="s">
        <v>78</v>
      </c>
      <c r="G63" s="133">
        <v>14</v>
      </c>
      <c r="H63" s="170" t="s">
        <v>163</v>
      </c>
      <c r="J63" s="47" t="s">
        <v>45</v>
      </c>
      <c r="K63" s="133"/>
      <c r="L63" s="51"/>
    </row>
    <row r="64" spans="1:12" ht="16.2" x14ac:dyDescent="0.3">
      <c r="A64" s="148" t="s">
        <v>137</v>
      </c>
      <c r="B64" s="149">
        <v>3</v>
      </c>
      <c r="C64" s="149" t="s">
        <v>182</v>
      </c>
      <c r="D64" s="150">
        <v>37</v>
      </c>
      <c r="F64" s="169" t="s">
        <v>209</v>
      </c>
      <c r="G64" s="169">
        <v>10</v>
      </c>
      <c r="H64" s="191" t="s">
        <v>164</v>
      </c>
      <c r="J64" s="47" t="s">
        <v>43</v>
      </c>
      <c r="K64" s="134"/>
      <c r="L64" s="51"/>
    </row>
    <row r="65" spans="1:12" ht="16.2" x14ac:dyDescent="0.3">
      <c r="A65" s="151" t="s">
        <v>107</v>
      </c>
      <c r="B65" s="149">
        <v>3</v>
      </c>
      <c r="C65" s="149" t="s">
        <v>182</v>
      </c>
      <c r="D65" s="150">
        <v>38</v>
      </c>
      <c r="F65" s="171" t="s">
        <v>128</v>
      </c>
      <c r="G65" s="171">
        <v>8</v>
      </c>
      <c r="H65" s="192" t="s">
        <v>206</v>
      </c>
      <c r="J65" s="47" t="s">
        <v>44</v>
      </c>
      <c r="K65" s="135"/>
      <c r="L65" s="51"/>
    </row>
    <row r="66" spans="1:12" ht="16.2" x14ac:dyDescent="0.3">
      <c r="A66" s="148" t="s">
        <v>125</v>
      </c>
      <c r="B66" s="149">
        <v>3</v>
      </c>
      <c r="C66" s="149" t="s">
        <v>182</v>
      </c>
      <c r="D66" s="150">
        <v>39</v>
      </c>
      <c r="F66" s="171" t="s">
        <v>126</v>
      </c>
      <c r="G66" s="171">
        <v>8</v>
      </c>
      <c r="H66" s="192" t="s">
        <v>206</v>
      </c>
      <c r="K66" s="50"/>
      <c r="L66" s="51"/>
    </row>
    <row r="67" spans="1:12" ht="16.2" x14ac:dyDescent="0.3">
      <c r="A67" s="148" t="s">
        <v>186</v>
      </c>
      <c r="B67" s="149">
        <v>3</v>
      </c>
      <c r="C67" s="149" t="s">
        <v>182</v>
      </c>
      <c r="D67" s="150">
        <v>40</v>
      </c>
      <c r="F67" s="171" t="s">
        <v>153</v>
      </c>
      <c r="G67" s="171">
        <v>7</v>
      </c>
      <c r="H67" s="192" t="s">
        <v>210</v>
      </c>
      <c r="K67" s="50"/>
      <c r="L67" s="51"/>
    </row>
    <row r="68" spans="1:12" ht="16.2" x14ac:dyDescent="0.3">
      <c r="A68" s="148" t="s">
        <v>187</v>
      </c>
      <c r="B68" s="149">
        <v>3</v>
      </c>
      <c r="C68" s="149" t="s">
        <v>182</v>
      </c>
      <c r="D68" s="150">
        <v>41</v>
      </c>
      <c r="F68" s="171" t="s">
        <v>130</v>
      </c>
      <c r="G68" s="171">
        <v>6</v>
      </c>
      <c r="H68" s="192" t="s">
        <v>166</v>
      </c>
      <c r="K68" s="50"/>
      <c r="L68" s="51"/>
    </row>
    <row r="69" spans="1:12" ht="16.2" x14ac:dyDescent="0.3">
      <c r="A69" s="148" t="s">
        <v>149</v>
      </c>
      <c r="B69" s="149">
        <v>3</v>
      </c>
      <c r="C69" s="149" t="s">
        <v>182</v>
      </c>
      <c r="D69" s="150">
        <v>42</v>
      </c>
      <c r="F69" s="171" t="s">
        <v>129</v>
      </c>
      <c r="G69" s="171">
        <v>5</v>
      </c>
      <c r="H69" s="192" t="s">
        <v>169</v>
      </c>
      <c r="K69" s="50"/>
      <c r="L69" s="51"/>
    </row>
    <row r="70" spans="1:12" ht="16.2" x14ac:dyDescent="0.3">
      <c r="A70" s="148" t="s">
        <v>150</v>
      </c>
      <c r="B70" s="149">
        <v>3</v>
      </c>
      <c r="C70" s="149" t="s">
        <v>182</v>
      </c>
      <c r="D70" s="150">
        <v>43</v>
      </c>
      <c r="F70" s="172" t="s">
        <v>155</v>
      </c>
      <c r="G70" s="135">
        <v>4</v>
      </c>
      <c r="H70" s="173" t="s">
        <v>176</v>
      </c>
      <c r="K70" s="50"/>
      <c r="L70" s="51"/>
    </row>
    <row r="71" spans="1:12" ht="16.2" x14ac:dyDescent="0.3">
      <c r="A71" s="148" t="s">
        <v>188</v>
      </c>
      <c r="B71" s="149">
        <v>3</v>
      </c>
      <c r="C71" s="149" t="s">
        <v>182</v>
      </c>
      <c r="D71" s="150">
        <v>44</v>
      </c>
      <c r="F71" s="172" t="s">
        <v>156</v>
      </c>
      <c r="G71" s="135">
        <v>4</v>
      </c>
      <c r="H71" s="173" t="s">
        <v>176</v>
      </c>
    </row>
    <row r="72" spans="1:12" ht="16.2" x14ac:dyDescent="0.3">
      <c r="A72" s="148" t="s">
        <v>147</v>
      </c>
      <c r="B72" s="149">
        <v>2</v>
      </c>
      <c r="C72" s="149" t="s">
        <v>189</v>
      </c>
      <c r="D72" s="150">
        <v>45</v>
      </c>
      <c r="F72" s="172" t="s">
        <v>211</v>
      </c>
      <c r="G72" s="135">
        <v>3</v>
      </c>
      <c r="H72" s="173" t="s">
        <v>182</v>
      </c>
      <c r="K72" s="50"/>
      <c r="L72" s="51"/>
    </row>
    <row r="73" spans="1:12" ht="16.2" x14ac:dyDescent="0.3">
      <c r="A73" s="148" t="s">
        <v>110</v>
      </c>
      <c r="B73" s="149">
        <v>2</v>
      </c>
      <c r="C73" s="149" t="s">
        <v>189</v>
      </c>
      <c r="D73" s="150">
        <v>46</v>
      </c>
      <c r="F73" s="172" t="s">
        <v>212</v>
      </c>
      <c r="G73" s="135">
        <v>3</v>
      </c>
      <c r="H73" s="173" t="s">
        <v>182</v>
      </c>
      <c r="K73" s="50"/>
      <c r="L73" s="51"/>
    </row>
    <row r="74" spans="1:12" ht="16.2" x14ac:dyDescent="0.3">
      <c r="A74" s="148" t="s">
        <v>190</v>
      </c>
      <c r="B74" s="149">
        <v>2</v>
      </c>
      <c r="C74" s="149" t="s">
        <v>189</v>
      </c>
      <c r="D74" s="150">
        <v>47</v>
      </c>
      <c r="F74" s="172" t="s">
        <v>213</v>
      </c>
      <c r="G74" s="135">
        <v>3</v>
      </c>
      <c r="H74" s="174" t="s">
        <v>182</v>
      </c>
    </row>
    <row r="75" spans="1:12" ht="16.2" x14ac:dyDescent="0.3">
      <c r="A75" s="148" t="s">
        <v>116</v>
      </c>
      <c r="B75" s="149">
        <v>2</v>
      </c>
      <c r="C75" s="149" t="s">
        <v>189</v>
      </c>
      <c r="D75" s="150">
        <v>48</v>
      </c>
      <c r="F75" s="172" t="s">
        <v>214</v>
      </c>
      <c r="G75" s="135">
        <v>2</v>
      </c>
      <c r="H75" s="174" t="s">
        <v>189</v>
      </c>
    </row>
    <row r="76" spans="1:12" ht="16.2" x14ac:dyDescent="0.3">
      <c r="A76" s="148" t="s">
        <v>136</v>
      </c>
      <c r="B76" s="149">
        <v>2</v>
      </c>
      <c r="C76" s="149" t="s">
        <v>189</v>
      </c>
      <c r="D76" s="150">
        <v>49</v>
      </c>
      <c r="F76" s="172" t="s">
        <v>119</v>
      </c>
      <c r="G76" s="135">
        <v>2</v>
      </c>
      <c r="H76" s="174" t="s">
        <v>189</v>
      </c>
    </row>
    <row r="77" spans="1:12" ht="16.2" x14ac:dyDescent="0.3">
      <c r="A77" s="148" t="s">
        <v>148</v>
      </c>
      <c r="B77" s="149">
        <v>2</v>
      </c>
      <c r="C77" s="149" t="s">
        <v>189</v>
      </c>
      <c r="D77" s="150">
        <v>50</v>
      </c>
      <c r="F77" s="172" t="s">
        <v>113</v>
      </c>
      <c r="G77" s="135">
        <v>2</v>
      </c>
      <c r="H77" s="174" t="s">
        <v>189</v>
      </c>
    </row>
    <row r="78" spans="1:12" ht="16.2" x14ac:dyDescent="0.3">
      <c r="A78" s="148" t="s">
        <v>144</v>
      </c>
      <c r="B78" s="149">
        <v>2</v>
      </c>
      <c r="C78" s="149" t="s">
        <v>189</v>
      </c>
      <c r="D78" s="150">
        <v>51</v>
      </c>
      <c r="F78" s="172" t="s">
        <v>154</v>
      </c>
      <c r="G78" s="135">
        <v>1</v>
      </c>
      <c r="H78" s="174" t="s">
        <v>192</v>
      </c>
    </row>
    <row r="79" spans="1:12" ht="16.2" x14ac:dyDescent="0.3">
      <c r="A79" s="148" t="s">
        <v>151</v>
      </c>
      <c r="B79" s="149">
        <v>2</v>
      </c>
      <c r="C79" s="149" t="s">
        <v>189</v>
      </c>
      <c r="D79" s="150">
        <v>52</v>
      </c>
      <c r="F79" s="172" t="s">
        <v>215</v>
      </c>
      <c r="G79" s="135">
        <v>1</v>
      </c>
      <c r="H79" s="174" t="s">
        <v>192</v>
      </c>
    </row>
    <row r="80" spans="1:12" ht="16.2" x14ac:dyDescent="0.3">
      <c r="A80" s="148" t="s">
        <v>191</v>
      </c>
      <c r="B80" s="149">
        <v>1</v>
      </c>
      <c r="C80" s="149" t="s">
        <v>192</v>
      </c>
      <c r="D80" s="150">
        <v>53</v>
      </c>
      <c r="F80" s="172" t="s">
        <v>118</v>
      </c>
      <c r="G80" s="135">
        <v>1</v>
      </c>
      <c r="H80" s="174" t="s">
        <v>192</v>
      </c>
    </row>
    <row r="81" spans="1:8" ht="16.2" x14ac:dyDescent="0.3">
      <c r="A81" s="148" t="s">
        <v>142</v>
      </c>
      <c r="B81" s="149">
        <v>1</v>
      </c>
      <c r="C81" s="149" t="s">
        <v>192</v>
      </c>
      <c r="D81" s="150">
        <v>54</v>
      </c>
      <c r="F81" s="172" t="s">
        <v>47</v>
      </c>
      <c r="G81" s="135">
        <v>16</v>
      </c>
      <c r="H81" s="174" t="s">
        <v>216</v>
      </c>
    </row>
    <row r="82" spans="1:8" ht="16.8" thickBot="1" x14ac:dyDescent="0.35">
      <c r="A82" s="148" t="s">
        <v>193</v>
      </c>
      <c r="B82" s="149">
        <v>1</v>
      </c>
      <c r="C82" s="149" t="s">
        <v>192</v>
      </c>
      <c r="D82" s="150">
        <v>55</v>
      </c>
      <c r="F82" s="125" t="s">
        <v>26</v>
      </c>
      <c r="G82" s="40">
        <f>SUM(G61:G81)</f>
        <v>271</v>
      </c>
      <c r="H82" s="30"/>
    </row>
    <row r="83" spans="1:8" ht="16.2" x14ac:dyDescent="0.3">
      <c r="A83" s="148" t="s">
        <v>194</v>
      </c>
      <c r="B83" s="149">
        <v>1</v>
      </c>
      <c r="C83" s="149" t="s">
        <v>192</v>
      </c>
      <c r="D83" s="150">
        <v>56</v>
      </c>
    </row>
    <row r="84" spans="1:8" ht="16.2" x14ac:dyDescent="0.3">
      <c r="A84" s="148" t="s">
        <v>141</v>
      </c>
      <c r="B84" s="149">
        <v>1</v>
      </c>
      <c r="C84" s="149" t="s">
        <v>192</v>
      </c>
      <c r="D84" s="150">
        <v>57</v>
      </c>
    </row>
    <row r="85" spans="1:8" ht="16.2" x14ac:dyDescent="0.3">
      <c r="A85" s="148" t="s">
        <v>195</v>
      </c>
      <c r="B85" s="149">
        <v>1</v>
      </c>
      <c r="C85" s="149" t="s">
        <v>192</v>
      </c>
      <c r="D85" s="150">
        <v>58</v>
      </c>
    </row>
    <row r="86" spans="1:8" ht="16.2" x14ac:dyDescent="0.3">
      <c r="A86" s="148" t="s">
        <v>196</v>
      </c>
      <c r="B86" s="149">
        <v>1</v>
      </c>
      <c r="C86" s="149" t="s">
        <v>192</v>
      </c>
      <c r="D86" s="150">
        <v>59</v>
      </c>
    </row>
    <row r="87" spans="1:8" ht="16.2" x14ac:dyDescent="0.3">
      <c r="A87" s="148" t="s">
        <v>138</v>
      </c>
      <c r="B87" s="149">
        <v>1</v>
      </c>
      <c r="C87" s="149" t="s">
        <v>192</v>
      </c>
      <c r="D87" s="150">
        <v>60</v>
      </c>
    </row>
    <row r="88" spans="1:8" ht="16.2" x14ac:dyDescent="0.3">
      <c r="A88" s="148" t="s">
        <v>117</v>
      </c>
      <c r="B88" s="149">
        <v>1</v>
      </c>
      <c r="C88" s="149" t="s">
        <v>192</v>
      </c>
      <c r="D88" s="150">
        <v>61</v>
      </c>
    </row>
    <row r="89" spans="1:8" ht="16.8" thickBot="1" x14ac:dyDescent="0.35">
      <c r="A89" s="148" t="s">
        <v>135</v>
      </c>
      <c r="B89" s="149">
        <v>1</v>
      </c>
      <c r="C89" s="149" t="s">
        <v>192</v>
      </c>
      <c r="D89" s="150">
        <v>62</v>
      </c>
    </row>
    <row r="90" spans="1:8" ht="23.4" x14ac:dyDescent="0.45">
      <c r="A90" s="137" t="s">
        <v>38</v>
      </c>
      <c r="B90" s="138">
        <f>SUM(B28:B89)</f>
        <v>256</v>
      </c>
    </row>
    <row r="96" spans="1:8" x14ac:dyDescent="0.3">
      <c r="D96" s="130"/>
    </row>
  </sheetData>
  <sortState ref="F43:H56">
    <sortCondition descending="1" ref="G43:G56"/>
  </sortState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8"/>
  <sheetViews>
    <sheetView workbookViewId="0">
      <selection activeCell="E34" sqref="E34"/>
    </sheetView>
  </sheetViews>
  <sheetFormatPr baseColWidth="10" defaultRowHeight="14.4" x14ac:dyDescent="0.3"/>
  <cols>
    <col min="2" max="2" width="46.109375" customWidth="1"/>
    <col min="3" max="3" width="24.5546875" customWidth="1"/>
    <col min="4" max="4" width="25" customWidth="1"/>
    <col min="5" max="5" width="22.5546875" customWidth="1"/>
    <col min="7" max="7" width="26.109375" customWidth="1"/>
    <col min="9" max="9" width="11.44140625" customWidth="1"/>
    <col min="12" max="12" width="23.44140625" customWidth="1"/>
  </cols>
  <sheetData>
    <row r="1" spans="2:13" ht="42" customHeight="1" thickBot="1" x14ac:dyDescent="0.35">
      <c r="C1" s="136" t="s">
        <v>114</v>
      </c>
      <c r="D1" s="136" t="s">
        <v>87</v>
      </c>
      <c r="H1" s="184" t="s">
        <v>93</v>
      </c>
      <c r="I1" s="184"/>
      <c r="J1" s="184"/>
    </row>
    <row r="2" spans="2:13" ht="19.2" thickTop="1" thickBot="1" x14ac:dyDescent="0.4">
      <c r="B2" s="76">
        <v>44193</v>
      </c>
      <c r="C2" s="77" t="s">
        <v>49</v>
      </c>
      <c r="D2" s="77" t="s">
        <v>50</v>
      </c>
      <c r="E2" s="78" t="s">
        <v>51</v>
      </c>
      <c r="H2" s="178" t="s">
        <v>52</v>
      </c>
      <c r="I2" s="179"/>
      <c r="J2" s="180"/>
      <c r="L2" s="126" t="s">
        <v>100</v>
      </c>
      <c r="M2" s="127">
        <f>H3</f>
        <v>154</v>
      </c>
    </row>
    <row r="3" spans="2:13" ht="18.600000000000001" thickBot="1" x14ac:dyDescent="0.4">
      <c r="B3" s="79" t="s">
        <v>53</v>
      </c>
      <c r="C3" s="80">
        <v>1323</v>
      </c>
      <c r="D3" s="80">
        <v>146</v>
      </c>
      <c r="E3" s="81">
        <f>D3/C3</f>
        <v>0.11035525321239607</v>
      </c>
      <c r="G3" s="51"/>
      <c r="H3" s="181">
        <v>154</v>
      </c>
      <c r="I3" s="182"/>
      <c r="J3" s="183"/>
      <c r="L3" s="128" t="s">
        <v>101</v>
      </c>
      <c r="M3" s="129">
        <f>H6</f>
        <v>5</v>
      </c>
    </row>
    <row r="4" spans="2:13" ht="18.600000000000001" thickBot="1" x14ac:dyDescent="0.4">
      <c r="B4" s="82" t="s">
        <v>54</v>
      </c>
      <c r="C4" s="83">
        <v>808</v>
      </c>
      <c r="D4" s="83">
        <v>125</v>
      </c>
      <c r="E4" s="84">
        <f>D4/C4</f>
        <v>0.1547029702970297</v>
      </c>
      <c r="G4" s="51"/>
      <c r="H4" s="85"/>
      <c r="I4" s="85"/>
      <c r="J4" s="85"/>
    </row>
    <row r="5" spans="2:13" ht="18.600000000000001" thickBot="1" x14ac:dyDescent="0.4">
      <c r="B5" s="86" t="s">
        <v>55</v>
      </c>
      <c r="C5" s="87">
        <f>SUM(C3:C4)</f>
        <v>2131</v>
      </c>
      <c r="D5" s="87">
        <f>SUM(D3:D4)</f>
        <v>271</v>
      </c>
      <c r="E5" s="88">
        <f>D5/C5</f>
        <v>0.12717034256217738</v>
      </c>
      <c r="H5" s="178" t="s">
        <v>56</v>
      </c>
      <c r="I5" s="179"/>
      <c r="J5" s="180"/>
    </row>
    <row r="6" spans="2:13" ht="15" thickBot="1" x14ac:dyDescent="0.35">
      <c r="H6" s="181">
        <v>5</v>
      </c>
      <c r="I6" s="182"/>
      <c r="J6" s="183"/>
    </row>
    <row r="7" spans="2:13" ht="15" thickBot="1" x14ac:dyDescent="0.35">
      <c r="E7" s="111" t="s">
        <v>115</v>
      </c>
      <c r="F7" s="111"/>
    </row>
    <row r="8" spans="2:13" ht="37.200000000000003" thickTop="1" thickBot="1" x14ac:dyDescent="0.35">
      <c r="B8" s="100" t="s">
        <v>35</v>
      </c>
      <c r="C8" s="101">
        <f>'20201228'!A18</f>
        <v>48</v>
      </c>
      <c r="E8" s="116" t="s">
        <v>82</v>
      </c>
      <c r="F8" s="117">
        <v>797</v>
      </c>
      <c r="I8" s="152"/>
    </row>
    <row r="9" spans="2:13" ht="18.600000000000001" thickBot="1" x14ac:dyDescent="0.35">
      <c r="B9" s="102" t="s">
        <v>36</v>
      </c>
      <c r="C9" s="103">
        <f>'20201228'!B18</f>
        <v>42</v>
      </c>
      <c r="E9" s="118" t="s">
        <v>57</v>
      </c>
      <c r="F9" s="119">
        <v>1679</v>
      </c>
      <c r="I9" s="152"/>
    </row>
    <row r="10" spans="2:13" ht="36.6" thickBot="1" x14ac:dyDescent="0.35">
      <c r="B10" s="104" t="s">
        <v>34</v>
      </c>
      <c r="C10" s="105">
        <f>'20201228'!C18</f>
        <v>175</v>
      </c>
      <c r="E10" s="120" t="s">
        <v>83</v>
      </c>
      <c r="F10" s="121">
        <v>307</v>
      </c>
      <c r="I10" s="152"/>
    </row>
    <row r="11" spans="2:13" ht="36.6" thickBot="1" x14ac:dyDescent="0.35">
      <c r="B11" s="102" t="s">
        <v>58</v>
      </c>
      <c r="C11" s="103">
        <f>'20201228'!D18</f>
        <v>6</v>
      </c>
      <c r="E11" s="118" t="s">
        <v>84</v>
      </c>
      <c r="F11" s="119">
        <v>20</v>
      </c>
      <c r="I11" s="152"/>
    </row>
    <row r="12" spans="2:13" ht="18.600000000000001" thickBot="1" x14ac:dyDescent="0.35">
      <c r="B12" s="106" t="s">
        <v>59</v>
      </c>
      <c r="C12" s="107">
        <f>'20201228'!E18</f>
        <v>271</v>
      </c>
      <c r="E12" s="122" t="s">
        <v>3</v>
      </c>
      <c r="F12" s="123">
        <f>SUM(F8:F11)</f>
        <v>2803</v>
      </c>
    </row>
    <row r="14" spans="2:13" x14ac:dyDescent="0.3">
      <c r="C14" t="s">
        <v>60</v>
      </c>
      <c r="D14" t="s">
        <v>88</v>
      </c>
      <c r="E14" t="s">
        <v>61</v>
      </c>
    </row>
    <row r="15" spans="2:13" x14ac:dyDescent="0.3">
      <c r="B15" t="s">
        <v>62</v>
      </c>
      <c r="C15" s="89">
        <f>'20201228'!E3+'20201228'!E4</f>
        <v>0.10894941634241245</v>
      </c>
      <c r="D15" s="90">
        <v>0.10869565217391305</v>
      </c>
      <c r="E15" s="109">
        <f>C15-D15</f>
        <v>2.5376416849939853E-4</v>
      </c>
    </row>
    <row r="16" spans="2:13" x14ac:dyDescent="0.3">
      <c r="B16" t="s">
        <v>63</v>
      </c>
      <c r="C16" s="89">
        <f>'20201228'!E3+'20201228'!E4+'20201228'!E5+'20201228'!E6</f>
        <v>0.35408560311284043</v>
      </c>
      <c r="D16" s="90">
        <v>0.31159420289855072</v>
      </c>
      <c r="E16" s="109">
        <f t="shared" ref="E16:E19" si="0">C16-D16</f>
        <v>4.249140021428971E-2</v>
      </c>
    </row>
    <row r="17" spans="2:10" x14ac:dyDescent="0.3">
      <c r="B17" t="s">
        <v>64</v>
      </c>
      <c r="C17" s="89">
        <f>'20201228'!E7+'20201228'!E6+'20201228'!E5+'20201228'!E4+'20201228'!E3</f>
        <v>0.50194552529182879</v>
      </c>
      <c r="D17" s="90">
        <v>0.47101449275362312</v>
      </c>
      <c r="E17" s="109">
        <f t="shared" si="0"/>
        <v>3.0931032538205672E-2</v>
      </c>
    </row>
    <row r="18" spans="2:10" x14ac:dyDescent="0.3">
      <c r="B18" t="s">
        <v>65</v>
      </c>
      <c r="C18" s="89">
        <f>'20201228'!E10+'20201228'!E11</f>
        <v>0.19455252918287938</v>
      </c>
      <c r="D18" s="90">
        <v>0.30434782608695654</v>
      </c>
      <c r="E18" s="91">
        <f t="shared" si="0"/>
        <v>-0.10979529690407716</v>
      </c>
    </row>
    <row r="19" spans="2:10" ht="16.2" x14ac:dyDescent="0.3">
      <c r="B19" t="s">
        <v>66</v>
      </c>
      <c r="C19" s="89">
        <f>'20201228'!E11</f>
        <v>9.3385214007782102E-2</v>
      </c>
      <c r="D19" s="90">
        <v>0.16666666666666666</v>
      </c>
      <c r="E19" s="91">
        <f t="shared" si="0"/>
        <v>-7.3281452658884555E-2</v>
      </c>
      <c r="J19" s="51"/>
    </row>
    <row r="20" spans="2:10" ht="6" customHeight="1" x14ac:dyDescent="0.3">
      <c r="J20" s="51"/>
    </row>
    <row r="21" spans="2:10" ht="16.2" x14ac:dyDescent="0.3">
      <c r="B21" s="92"/>
      <c r="J21" s="51"/>
    </row>
    <row r="22" spans="2:10" ht="16.8" thickBot="1" x14ac:dyDescent="0.35">
      <c r="B22" s="93" t="s">
        <v>67</v>
      </c>
      <c r="C22" s="94" t="s">
        <v>68</v>
      </c>
      <c r="D22" s="94" t="s">
        <v>28</v>
      </c>
      <c r="E22" s="110" t="s">
        <v>81</v>
      </c>
      <c r="J22" s="51"/>
    </row>
    <row r="23" spans="2:10" ht="16.2" x14ac:dyDescent="0.3">
      <c r="B23" s="50" t="s">
        <v>96</v>
      </c>
      <c r="C23" s="51">
        <v>8</v>
      </c>
      <c r="D23" s="51" t="s">
        <v>206</v>
      </c>
      <c r="E23" s="95">
        <f>C25/SUM(C23:C28)</f>
        <v>0.43010752688172044</v>
      </c>
      <c r="J23" s="51"/>
    </row>
    <row r="24" spans="2:10" ht="16.2" x14ac:dyDescent="0.3">
      <c r="B24" s="50" t="s">
        <v>108</v>
      </c>
      <c r="C24" s="51">
        <v>3</v>
      </c>
      <c r="D24" s="51" t="s">
        <v>182</v>
      </c>
      <c r="E24" s="95"/>
      <c r="J24" s="51"/>
    </row>
    <row r="25" spans="2:10" ht="16.2" x14ac:dyDescent="0.3">
      <c r="B25" s="50" t="s">
        <v>69</v>
      </c>
      <c r="C25" s="51">
        <v>40</v>
      </c>
      <c r="D25" s="51" t="s">
        <v>218</v>
      </c>
      <c r="J25" s="51"/>
    </row>
    <row r="26" spans="2:10" ht="16.2" x14ac:dyDescent="0.3">
      <c r="B26" s="50" t="s">
        <v>157</v>
      </c>
      <c r="C26" s="51">
        <v>4</v>
      </c>
      <c r="D26" s="51" t="s">
        <v>176</v>
      </c>
    </row>
    <row r="27" spans="2:10" ht="16.2" x14ac:dyDescent="0.3">
      <c r="B27" s="50" t="s">
        <v>70</v>
      </c>
      <c r="C27" s="51">
        <v>11</v>
      </c>
      <c r="D27" s="51" t="s">
        <v>219</v>
      </c>
    </row>
    <row r="28" spans="2:10" ht="16.2" x14ac:dyDescent="0.3">
      <c r="B28" s="50" t="s">
        <v>71</v>
      </c>
      <c r="C28" s="51">
        <v>27</v>
      </c>
      <c r="D28" s="51" t="s">
        <v>220</v>
      </c>
    </row>
    <row r="29" spans="2:10" x14ac:dyDescent="0.3">
      <c r="B29" t="s">
        <v>47</v>
      </c>
      <c r="C29">
        <v>178</v>
      </c>
      <c r="D29" t="s">
        <v>221</v>
      </c>
    </row>
    <row r="31" spans="2:10" ht="16.8" thickBot="1" x14ac:dyDescent="0.35">
      <c r="B31" s="93" t="s">
        <v>72</v>
      </c>
      <c r="C31" s="94" t="s">
        <v>68</v>
      </c>
      <c r="D31" s="94" t="s">
        <v>28</v>
      </c>
    </row>
    <row r="32" spans="2:10" ht="16.2" x14ac:dyDescent="0.3">
      <c r="B32" s="50" t="s">
        <v>73</v>
      </c>
      <c r="C32" s="51">
        <v>227</v>
      </c>
      <c r="D32" s="51" t="s">
        <v>222</v>
      </c>
    </row>
    <row r="33" spans="2:5" ht="16.2" x14ac:dyDescent="0.3">
      <c r="B33" s="50" t="s">
        <v>74</v>
      </c>
      <c r="C33" s="51">
        <v>5</v>
      </c>
      <c r="D33" s="51" t="s">
        <v>169</v>
      </c>
      <c r="E33" s="110" t="s">
        <v>80</v>
      </c>
    </row>
    <row r="34" spans="2:5" ht="16.2" x14ac:dyDescent="0.3">
      <c r="B34" s="50" t="s">
        <v>223</v>
      </c>
      <c r="C34" s="51">
        <v>4</v>
      </c>
      <c r="D34" s="51" t="s">
        <v>176</v>
      </c>
      <c r="E34" s="95">
        <f>C32/SUM(C32:C47)</f>
        <v>0.88671875</v>
      </c>
    </row>
    <row r="35" spans="2:5" ht="16.2" x14ac:dyDescent="0.3">
      <c r="B35" s="50" t="s">
        <v>224</v>
      </c>
      <c r="C35" s="51">
        <v>3</v>
      </c>
      <c r="D35" s="51" t="s">
        <v>182</v>
      </c>
    </row>
    <row r="36" spans="2:5" ht="16.2" x14ac:dyDescent="0.3">
      <c r="B36" s="50" t="s">
        <v>158</v>
      </c>
      <c r="C36" s="51">
        <v>3</v>
      </c>
      <c r="D36" s="51" t="s">
        <v>182</v>
      </c>
    </row>
    <row r="37" spans="2:5" ht="16.2" x14ac:dyDescent="0.3">
      <c r="B37" s="50" t="s">
        <v>120</v>
      </c>
      <c r="C37" s="51">
        <v>2</v>
      </c>
      <c r="D37" s="51" t="s">
        <v>189</v>
      </c>
    </row>
    <row r="38" spans="2:5" ht="16.2" x14ac:dyDescent="0.3">
      <c r="B38" s="50" t="s">
        <v>225</v>
      </c>
      <c r="C38" s="51">
        <v>2</v>
      </c>
      <c r="D38" s="51" t="s">
        <v>189</v>
      </c>
    </row>
    <row r="39" spans="2:5" ht="16.2" x14ac:dyDescent="0.3">
      <c r="B39" s="50" t="s">
        <v>127</v>
      </c>
      <c r="C39" s="51">
        <v>2</v>
      </c>
      <c r="D39" s="51" t="s">
        <v>189</v>
      </c>
    </row>
    <row r="40" spans="2:5" ht="16.2" x14ac:dyDescent="0.3">
      <c r="B40" s="50" t="s">
        <v>226</v>
      </c>
      <c r="C40">
        <v>1</v>
      </c>
      <c r="D40" s="51" t="s">
        <v>192</v>
      </c>
    </row>
    <row r="41" spans="2:5" ht="16.2" x14ac:dyDescent="0.3">
      <c r="B41" s="50" t="s">
        <v>227</v>
      </c>
      <c r="C41">
        <v>1</v>
      </c>
      <c r="D41" s="51" t="s">
        <v>192</v>
      </c>
    </row>
    <row r="42" spans="2:5" ht="16.2" x14ac:dyDescent="0.3">
      <c r="B42" s="50" t="s">
        <v>228</v>
      </c>
      <c r="C42" s="51">
        <v>1</v>
      </c>
      <c r="D42" s="51" t="s">
        <v>192</v>
      </c>
    </row>
    <row r="43" spans="2:5" ht="16.2" x14ac:dyDescent="0.3">
      <c r="B43" t="s">
        <v>229</v>
      </c>
      <c r="C43">
        <v>1</v>
      </c>
      <c r="D43" s="51" t="s">
        <v>192</v>
      </c>
    </row>
    <row r="44" spans="2:5" ht="16.2" x14ac:dyDescent="0.3">
      <c r="B44" t="s">
        <v>230</v>
      </c>
      <c r="C44">
        <v>1</v>
      </c>
      <c r="D44" s="51" t="s">
        <v>192</v>
      </c>
    </row>
    <row r="45" spans="2:5" ht="16.2" x14ac:dyDescent="0.3">
      <c r="B45" t="s">
        <v>231</v>
      </c>
      <c r="C45">
        <v>1</v>
      </c>
      <c r="D45" s="51" t="s">
        <v>192</v>
      </c>
    </row>
    <row r="46" spans="2:5" ht="16.2" x14ac:dyDescent="0.3">
      <c r="B46" s="50" t="s">
        <v>232</v>
      </c>
      <c r="C46" s="51">
        <v>1</v>
      </c>
      <c r="D46" s="51" t="s">
        <v>192</v>
      </c>
    </row>
    <row r="47" spans="2:5" ht="16.2" x14ac:dyDescent="0.3">
      <c r="B47" t="s">
        <v>233</v>
      </c>
      <c r="C47">
        <v>1</v>
      </c>
      <c r="D47" s="51" t="s">
        <v>192</v>
      </c>
    </row>
    <row r="48" spans="2:5" ht="16.2" x14ac:dyDescent="0.3">
      <c r="B48" t="s">
        <v>47</v>
      </c>
      <c r="C48">
        <v>15</v>
      </c>
      <c r="D48" s="51" t="s">
        <v>162</v>
      </c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20201228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2020-12-29T15:58:48Z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