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201226" sheetId="1" r:id="rId1"/>
    <sheet name="PARA OCULTAR POSITIVIDAD" sheetId="2" state="hidden" r:id="rId2"/>
  </sheets>
  <definedNames>
    <definedName name="_xlnm._FilterDatabase" localSheetId="0" hidden="1">'20201226'!$N$38:$O$45</definedName>
    <definedName name="_xlnm.Print_Area" localSheetId="1">'PARA OCULTAR POSITIVIDAD'!$A$15:$E$55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/>
  <c r="E33" i="2"/>
  <c r="C8"/>
  <c r="G75" i="1" l="1"/>
  <c r="C11" i="2" l="1"/>
  <c r="C10"/>
  <c r="C9"/>
  <c r="E23" l="1"/>
  <c r="B76" i="1" l="1"/>
  <c r="M2" i="2" l="1"/>
  <c r="C5" l="1"/>
  <c r="M3" l="1"/>
  <c r="C12" i="1" l="1"/>
  <c r="B12"/>
  <c r="F12" i="2" l="1"/>
  <c r="G36" i="1" l="1"/>
  <c r="E18" l="1"/>
  <c r="H45" s="1"/>
  <c r="H46" l="1"/>
  <c r="H62"/>
  <c r="H61"/>
  <c r="C75"/>
  <c r="C19"/>
  <c r="B19"/>
  <c r="H72"/>
  <c r="H74"/>
  <c r="H69"/>
  <c r="H67"/>
  <c r="H65"/>
  <c r="H63"/>
  <c r="H71"/>
  <c r="H73"/>
  <c r="H70"/>
  <c r="H68"/>
  <c r="H66"/>
  <c r="H64"/>
  <c r="C12" i="2"/>
  <c r="H51" i="1"/>
  <c r="H56"/>
  <c r="H54"/>
  <c r="H53"/>
  <c r="H47"/>
  <c r="H44"/>
  <c r="H43"/>
  <c r="H50"/>
  <c r="H55"/>
  <c r="H49"/>
  <c r="H48"/>
  <c r="H52"/>
  <c r="D12"/>
  <c r="E4" l="1"/>
  <c r="E6"/>
  <c r="E8"/>
  <c r="E10"/>
  <c r="E5"/>
  <c r="E7"/>
  <c r="E9"/>
  <c r="E11"/>
  <c r="E3"/>
  <c r="C19" i="2"/>
  <c r="C22" i="1"/>
  <c r="C17" i="2" l="1"/>
  <c r="C16"/>
  <c r="C15"/>
  <c r="C18"/>
  <c r="D5" l="1"/>
  <c r="E4"/>
  <c r="E3"/>
  <c r="E5" l="1"/>
  <c r="D19" i="1" l="1"/>
  <c r="A19"/>
  <c r="C23"/>
  <c r="F3" l="1"/>
  <c r="B13"/>
  <c r="E19" i="2"/>
  <c r="C13" i="1"/>
  <c r="E16" i="2" l="1"/>
  <c r="E17"/>
  <c r="F4" i="1"/>
  <c r="F5" s="1"/>
  <c r="F6" s="1"/>
  <c r="F7" s="1"/>
  <c r="F8" s="1"/>
  <c r="F9" s="1"/>
  <c r="F10" s="1"/>
  <c r="F11" s="1"/>
  <c r="E15" i="2"/>
  <c r="E18"/>
</calcChain>
</file>

<file path=xl/sharedStrings.xml><?xml version="1.0" encoding="utf-8"?>
<sst xmlns="http://schemas.openxmlformats.org/spreadsheetml/2006/main" count="268" uniqueCount="196">
  <si>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</si>
  <si>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</si>
  <si>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</si>
  <si>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</si>
  <si>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</si>
  <si>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</si>
  <si>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</si>
  <si>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</si>
  <si>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</si>
  <si>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</si>
  <si>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</si>
  <si>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</si>
  <si>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</si>
  <si>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</si>
  <si>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</si>
  <si>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</si>
  <si>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</si>
  <si>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</si>
  <si>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</si>
  <si>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</si>
  <si>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</si>
  <si>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</si>
  <si>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</si>
  <si>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</si>
  <si>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ZARAGOZA I</t>
  </si>
  <si>
    <t>ZARAGOZA III</t>
  </si>
  <si>
    <t>TOTAL</t>
  </si>
  <si>
    <t>nº casos</t>
  </si>
  <si>
    <t>%</t>
  </si>
  <si>
    <t>MORTALIDAD/10.000</t>
  </si>
  <si>
    <t>Valdespartera-Montecanal</t>
  </si>
  <si>
    <t>OTROS/NO IdeNTIFICADO</t>
  </si>
  <si>
    <t>Teruel Ensanche</t>
  </si>
  <si>
    <t>Casos en municipios con más de 10.000 habitantes</t>
  </si>
  <si>
    <t>Zaragoza</t>
  </si>
  <si>
    <t>Huesca</t>
  </si>
  <si>
    <t>Teruel</t>
  </si>
  <si>
    <t>MUNICIPIO</t>
  </si>
  <si>
    <t>Total casos confirmados en Aragón</t>
  </si>
  <si>
    <t>CALATAYUD</t>
  </si>
  <si>
    <t>ZARAGOZA II</t>
  </si>
  <si>
    <t>COMARCA</t>
  </si>
  <si>
    <t>&gt;20</t>
  </si>
  <si>
    <t>5-9</t>
  </si>
  <si>
    <t>0-4</t>
  </si>
  <si>
    <t>10-14</t>
  </si>
  <si>
    <t>15-20</t>
  </si>
  <si>
    <t>Desconocido</t>
  </si>
  <si>
    <t>Oliver</t>
  </si>
  <si>
    <t>Número</t>
  </si>
  <si>
    <t>Pruebas +</t>
  </si>
  <si>
    <t>Positividad</t>
  </si>
  <si>
    <t>ALTAS EPIDEMIOLÓGICAS</t>
  </si>
  <si>
    <t>PCR CARGADAS</t>
  </si>
  <si>
    <t>TEST RÁPIDOS ANTÍGENOS REALIZADOS</t>
  </si>
  <si>
    <t>TODAS LAS PRUEBAS</t>
  </si>
  <si>
    <t>FALLECIDOS</t>
  </si>
  <si>
    <t>PCR</t>
  </si>
  <si>
    <t>No identificados</t>
  </si>
  <si>
    <t>Total</t>
  </si>
  <si>
    <t>dia actual</t>
  </si>
  <si>
    <t>diferencia</t>
  </si>
  <si>
    <t>Menos de 14 años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</si>
  <si>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</si>
  <si>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</si>
  <si>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</si>
  <si>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</si>
  <si>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</si>
  <si>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</si>
  <si>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</si>
  <si>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</si>
  <si>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</si>
  <si>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</si>
  <si>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</si>
  <si>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</si>
  <si>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%  sobre el total dia previo</t>
  </si>
  <si>
    <t>Mancomunidad Central De Zaragoza</t>
  </si>
  <si>
    <t>Comunidad De Teruel</t>
  </si>
  <si>
    <t>Hoya De Huesca / Plana De Uesca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</si>
  <si>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</si>
  <si>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</si>
  <si>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</si>
  <si>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</si>
  <si>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</si>
  <si>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</si>
  <si>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</si>
  <si>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</si>
  <si>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</si>
  <si>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dia previo(pegar valores)</t>
  </si>
  <si>
    <t>Avenida Cataluña</t>
  </si>
  <si>
    <t xml:space="preserve">Calatayud </t>
  </si>
  <si>
    <t xml:space="preserve">Utebo </t>
  </si>
  <si>
    <t xml:space="preserve">Cuarte De Huerva </t>
  </si>
  <si>
    <t xml:space="preserve">DE DATA COVID (MAPA ZONAS) SELECCIONANDO EL DIA </t>
  </si>
  <si>
    <t xml:space="preserve">Fraga </t>
  </si>
  <si>
    <t xml:space="preserve">Monzón </t>
  </si>
  <si>
    <t>Centro sanitario</t>
  </si>
  <si>
    <t>SECTOR</t>
  </si>
  <si>
    <t>Zalfonada</t>
  </si>
  <si>
    <t xml:space="preserve">Jaca </t>
  </si>
  <si>
    <t>Altas epidemiológicas</t>
  </si>
  <si>
    <t>Fallecidos</t>
  </si>
  <si>
    <t>*en azul ZBS con =&gt;10 casos</t>
  </si>
  <si>
    <t xml:space="preserve">Ejea De Los Caballeros </t>
  </si>
  <si>
    <t>Alcañiz</t>
  </si>
  <si>
    <t xml:space="preserve">Tarazona </t>
  </si>
  <si>
    <t>BARBASTRO</t>
  </si>
  <si>
    <t>Huesca Capital Nº 2 (Santo Grial)</t>
  </si>
  <si>
    <t>Sabiñanigo</t>
  </si>
  <si>
    <t>Alto Gállego</t>
  </si>
  <si>
    <t>Centro socio-sanitario</t>
  </si>
  <si>
    <t>Barbastro</t>
  </si>
  <si>
    <t>Almozara</t>
  </si>
  <si>
    <t>Las Fuentes Norte</t>
  </si>
  <si>
    <t xml:space="preserve">Zaragoza </t>
  </si>
  <si>
    <t xml:space="preserve">Huesca </t>
  </si>
  <si>
    <t>Comunidad De Calatayud</t>
  </si>
  <si>
    <t>DATO DE APPSANIDAD (correo pcr ag)</t>
  </si>
  <si>
    <t>Del kettle de TODOS LOS CASOS POR FECHA DE ULTIMO RESULTADO. TIPO PRUEBA. FilleZilla y ejecutar R</t>
  </si>
  <si>
    <t>Binefar</t>
  </si>
  <si>
    <t>Arrabal</t>
  </si>
  <si>
    <t>San Jose Norte</t>
  </si>
  <si>
    <t>Casetas</t>
  </si>
  <si>
    <t>Delicias Sur</t>
  </si>
  <si>
    <t>Independencia</t>
  </si>
  <si>
    <t>Ribera Alta Del Ebro</t>
  </si>
  <si>
    <t>Cinca Medio</t>
  </si>
  <si>
    <t>0.69</t>
  </si>
  <si>
    <t>Nicaragua</t>
  </si>
  <si>
    <t>Utebo</t>
  </si>
  <si>
    <t>Cuencas Mineras</t>
  </si>
  <si>
    <t>Más de 75 años</t>
  </si>
  <si>
    <t>2.76</t>
  </si>
  <si>
    <t>1.38</t>
  </si>
  <si>
    <t>Zuera</t>
  </si>
  <si>
    <t>Fernando El Catolico</t>
  </si>
  <si>
    <t>Bujaraloz</t>
  </si>
  <si>
    <t>Calatayud Urbana</t>
  </si>
  <si>
    <t>Huesca Capital Nº 1 (Perpetuo Socorro)</t>
  </si>
  <si>
    <t>Huesca Capital Nº 3 (Pirineos)</t>
  </si>
  <si>
    <t>Jaca</t>
  </si>
  <si>
    <t>Utrillas</t>
  </si>
  <si>
    <t>La Jacetania</t>
  </si>
  <si>
    <t>Los Monegros</t>
  </si>
  <si>
    <t>84.83</t>
  </si>
  <si>
    <t>República Dominicana</t>
  </si>
  <si>
    <t>Distribución por provincias: en 3 casos no  ha sido posible identificar la provincia de procedencia</t>
  </si>
  <si>
    <t>Distribución por edad y sexo: en 4 casos confirmados no ha sido posible identificar la edad o el sexo</t>
  </si>
  <si>
    <t>2.91</t>
  </si>
  <si>
    <t>1.94</t>
  </si>
  <si>
    <t>19.42</t>
  </si>
  <si>
    <t>4.85</t>
  </si>
  <si>
    <t>8.74</t>
  </si>
  <si>
    <t>62.14</t>
  </si>
  <si>
    <t>Chile</t>
  </si>
  <si>
    <t>Etiopía</t>
  </si>
  <si>
    <t>Ghana</t>
  </si>
  <si>
    <t>Guinea Bissau</t>
  </si>
  <si>
    <t>Senegal</t>
  </si>
  <si>
    <t>21.36</t>
  </si>
  <si>
    <t>14.56</t>
  </si>
  <si>
    <t>13.59</t>
  </si>
  <si>
    <t>7.77</t>
  </si>
  <si>
    <t>Cinco Villas</t>
  </si>
  <si>
    <t>Jiloca</t>
  </si>
  <si>
    <t>La Litera / La Llitera</t>
  </si>
  <si>
    <t>Distribución por Comarcas: en 8 casos confirmados no ha sido posible identificar la comarca.</t>
  </si>
  <si>
    <t>11.65</t>
  </si>
  <si>
    <t>5.83</t>
  </si>
  <si>
    <t>Actur Norte</t>
  </si>
  <si>
    <t>3.88</t>
  </si>
  <si>
    <t>Teruel Centro</t>
  </si>
  <si>
    <t>Delicias Norte</t>
  </si>
  <si>
    <t>Grañen</t>
  </si>
  <si>
    <t>Maria De Huerva</t>
  </si>
  <si>
    <t>Sariñena</t>
  </si>
  <si>
    <t>Tauste</t>
  </si>
  <si>
    <t>Actur Sur</t>
  </si>
  <si>
    <t>0.97</t>
  </si>
  <si>
    <t>Alfambra</t>
  </si>
  <si>
    <t>Aliaga</t>
  </si>
  <si>
    <t>Almudevar</t>
  </si>
  <si>
    <t>Bombarda</t>
  </si>
  <si>
    <t>Ejea De Los Caballeros</t>
  </si>
  <si>
    <t>Miralbueno-Garrapinillos</t>
  </si>
  <si>
    <t>Monreal Del Campo</t>
  </si>
  <si>
    <t>Sabiñan</t>
  </si>
  <si>
    <t>Santa Eulalia Del Campo</t>
  </si>
  <si>
    <t>Torrero La Paz</t>
  </si>
  <si>
    <t>Universitas</t>
  </si>
  <si>
    <t>Valdefierro</t>
  </si>
  <si>
    <t>Villamayor</t>
  </si>
  <si>
    <t>Villel</t>
  </si>
  <si>
    <t>Distribución por Zona Básica de Salud (ZBS): en 8 casos confirmado no ha sido posible identificar la ZBS.</t>
  </si>
  <si>
    <t>Distribución por Sector Sanitario: en 8 casos confirmados no ha sido posible identificar el sector sanitario.</t>
  </si>
  <si>
    <t>Distribución por síntomas: en todos los casos confirmados  ha sido posible identificar la existencia o no de sintomatología</t>
  </si>
</sst>
</file>

<file path=xl/styles.xml><?xml version="1.0" encoding="utf-8"?>
<styleSheet xmlns="http://schemas.openxmlformats.org/spreadsheetml/2006/main">
  <numFmts count="1">
    <numFmt numFmtId="164" formatCode="0.0%"/>
  </numFmts>
  <fonts count="2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1F5F"/>
      </left>
      <right style="medium">
        <color rgb="FF001F5F"/>
      </right>
      <top style="thick">
        <color rgb="FF000000"/>
      </top>
      <bottom style="medium">
        <color rgb="FF001F5F"/>
      </bottom>
      <diagonal/>
    </border>
    <border>
      <left/>
      <right style="thick">
        <color rgb="FF001F5F"/>
      </right>
      <top style="thick">
        <color rgb="FF000000"/>
      </top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medium">
        <color rgb="FF001F5F"/>
      </bottom>
      <diagonal/>
    </border>
    <border>
      <left/>
      <right style="thick">
        <color rgb="FF001F5F"/>
      </right>
      <top/>
      <bottom style="medium">
        <color rgb="FF001F5F"/>
      </bottom>
      <diagonal/>
    </border>
    <border>
      <left style="thick">
        <color rgb="FF001F5F"/>
      </left>
      <right style="medium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1F5F"/>
      </bottom>
      <diagonal/>
    </border>
    <border>
      <left/>
      <right style="thick">
        <color rgb="FF001F5F"/>
      </right>
      <top/>
      <bottom style="thick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7" fillId="25" borderId="0" applyNumberFormat="0" applyBorder="0" applyAlignment="0" applyProtection="0"/>
    <xf numFmtId="0" fontId="2" fillId="26" borderId="19" applyNumberFormat="0" applyFont="0" applyAlignment="0" applyProtection="0"/>
  </cellStyleXfs>
  <cellXfs count="188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5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0" fillId="7" borderId="14" xfId="0" applyNumberFormat="1" applyFont="1" applyFill="1" applyBorder="1"/>
    <xf numFmtId="3" fontId="0" fillId="0" borderId="0" xfId="0" applyNumberFormat="1"/>
    <xf numFmtId="0" fontId="11" fillId="13" borderId="11" xfId="0" applyFont="1" applyFill="1" applyBorder="1" applyAlignment="1">
      <alignment horizontal="left"/>
    </xf>
    <xf numFmtId="0" fontId="14" fillId="13" borderId="5" xfId="0" applyNumberFormat="1" applyFont="1" applyFill="1" applyBorder="1"/>
    <xf numFmtId="0" fontId="11" fillId="14" borderId="11" xfId="0" applyFont="1" applyFill="1" applyBorder="1" applyAlignment="1">
      <alignment horizontal="left"/>
    </xf>
    <xf numFmtId="0" fontId="15" fillId="0" borderId="0" xfId="0" applyFont="1"/>
    <xf numFmtId="0" fontId="8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9" fontId="0" fillId="0" borderId="0" xfId="1" applyFont="1"/>
    <xf numFmtId="0" fontId="11" fillId="5" borderId="11" xfId="0" applyFont="1" applyFill="1" applyBorder="1" applyAlignment="1">
      <alignment horizontal="left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9" fillId="6" borderId="16" xfId="0" applyFont="1" applyFill="1" applyBorder="1" applyAlignment="1">
      <alignment horizontal="left"/>
    </xf>
    <xf numFmtId="0" fontId="9" fillId="6" borderId="6" xfId="0" applyNumberFormat="1" applyFont="1" applyFill="1" applyBorder="1"/>
    <xf numFmtId="10" fontId="9" fillId="6" borderId="17" xfId="0" applyNumberFormat="1" applyFont="1" applyFill="1" applyBorder="1" applyAlignment="1">
      <alignment horizontal="right" vertical="center" wrapText="1"/>
    </xf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9" fillId="20" borderId="11" xfId="0" applyFont="1" applyFill="1" applyBorder="1" applyAlignment="1">
      <alignment horizontal="left"/>
    </xf>
    <xf numFmtId="0" fontId="9" fillId="20" borderId="5" xfId="0" applyNumberFormat="1" applyFont="1" applyFill="1" applyBorder="1"/>
    <xf numFmtId="10" fontId="9" fillId="20" borderId="12" xfId="0" applyNumberFormat="1" applyFont="1" applyFill="1" applyBorder="1" applyAlignment="1">
      <alignment horizontal="right" vertical="center" wrapText="1"/>
    </xf>
    <xf numFmtId="0" fontId="9" fillId="21" borderId="11" xfId="0" applyFont="1" applyFill="1" applyBorder="1" applyAlignment="1">
      <alignment horizontal="left"/>
    </xf>
    <xf numFmtId="0" fontId="9" fillId="21" borderId="5" xfId="0" applyNumberFormat="1" applyFont="1" applyFill="1" applyBorder="1"/>
    <xf numFmtId="10" fontId="9" fillId="21" borderId="12" xfId="0" applyNumberFormat="1" applyFont="1" applyFill="1" applyBorder="1" applyAlignment="1">
      <alignment horizontal="right" vertical="center" wrapText="1"/>
    </xf>
    <xf numFmtId="0" fontId="9" fillId="22" borderId="11" xfId="0" applyFont="1" applyFill="1" applyBorder="1" applyAlignment="1">
      <alignment horizontal="left"/>
    </xf>
    <xf numFmtId="0" fontId="9" fillId="22" borderId="5" xfId="0" applyNumberFormat="1" applyFont="1" applyFill="1" applyBorder="1"/>
    <xf numFmtId="10" fontId="9" fillId="22" borderId="12" xfId="0" applyNumberFormat="1" applyFont="1" applyFill="1" applyBorder="1" applyAlignment="1">
      <alignment horizontal="right" vertical="center" wrapText="1"/>
    </xf>
    <xf numFmtId="0" fontId="9" fillId="23" borderId="11" xfId="0" applyFont="1" applyFill="1" applyBorder="1" applyAlignment="1">
      <alignment horizontal="left"/>
    </xf>
    <xf numFmtId="0" fontId="9" fillId="23" borderId="5" xfId="0" applyNumberFormat="1" applyFont="1" applyFill="1" applyBorder="1"/>
    <xf numFmtId="10" fontId="9" fillId="23" borderId="12" xfId="0" applyNumberFormat="1" applyFont="1" applyFill="1" applyBorder="1" applyAlignment="1">
      <alignment horizontal="right" vertical="center" wrapText="1"/>
    </xf>
    <xf numFmtId="0" fontId="9" fillId="24" borderId="16" xfId="0" applyFont="1" applyFill="1" applyBorder="1" applyAlignment="1">
      <alignment horizontal="left"/>
    </xf>
    <xf numFmtId="0" fontId="9" fillId="24" borderId="6" xfId="0" applyNumberFormat="1" applyFont="1" applyFill="1" applyBorder="1"/>
    <xf numFmtId="10" fontId="9" fillId="24" borderId="17" xfId="0" applyNumberFormat="1" applyFont="1" applyFill="1" applyBorder="1" applyAlignment="1">
      <alignment horizontal="right" vertical="center" wrapText="1"/>
    </xf>
    <xf numFmtId="0" fontId="9" fillId="18" borderId="16" xfId="0" applyFont="1" applyFill="1" applyBorder="1" applyAlignment="1">
      <alignment horizontal="left"/>
    </xf>
    <xf numFmtId="0" fontId="9" fillId="18" borderId="6" xfId="0" applyNumberFormat="1" applyFont="1" applyFill="1" applyBorder="1"/>
    <xf numFmtId="10" fontId="9" fillId="18" borderId="17" xfId="0" applyNumberFormat="1" applyFont="1" applyFill="1" applyBorder="1" applyAlignment="1">
      <alignment horizontal="right" vertical="center" wrapText="1"/>
    </xf>
    <xf numFmtId="14" fontId="18" fillId="27" borderId="9" xfId="0" applyNumberFormat="1" applyFont="1" applyFill="1" applyBorder="1" applyAlignment="1">
      <alignment horizontal="center"/>
    </xf>
    <xf numFmtId="0" fontId="18" fillId="27" borderId="20" xfId="0" applyFont="1" applyFill="1" applyBorder="1" applyAlignment="1">
      <alignment horizontal="center"/>
    </xf>
    <xf numFmtId="0" fontId="18" fillId="27" borderId="2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center"/>
    </xf>
    <xf numFmtId="164" fontId="19" fillId="6" borderId="22" xfId="1" applyNumberFormat="1" applyFont="1" applyFill="1" applyBorder="1" applyAlignment="1">
      <alignment horizontal="center"/>
    </xf>
    <xf numFmtId="0" fontId="18" fillId="15" borderId="23" xfId="0" applyFont="1" applyFill="1" applyBorder="1"/>
    <xf numFmtId="0" fontId="18" fillId="15" borderId="5" xfId="0" applyFont="1" applyFill="1" applyBorder="1" applyAlignment="1">
      <alignment horizontal="center"/>
    </xf>
    <xf numFmtId="10" fontId="18" fillId="15" borderId="24" xfId="0" applyNumberFormat="1" applyFont="1" applyFill="1" applyBorder="1" applyAlignment="1">
      <alignment horizontal="center"/>
    </xf>
    <xf numFmtId="0" fontId="0" fillId="0" borderId="0" xfId="0" applyBorder="1"/>
    <xf numFmtId="0" fontId="18" fillId="16" borderId="25" xfId="0" applyFont="1" applyFill="1" applyBorder="1"/>
    <xf numFmtId="0" fontId="18" fillId="16" borderId="14" xfId="0" applyFont="1" applyFill="1" applyBorder="1" applyAlignment="1">
      <alignment horizontal="center"/>
    </xf>
    <xf numFmtId="10" fontId="18" fillId="16" borderId="26" xfId="0" applyNumberFormat="1" applyFont="1" applyFill="1" applyBorder="1" applyAlignment="1">
      <alignment horizontal="center"/>
    </xf>
    <xf numFmtId="9" fontId="0" fillId="15" borderId="0" xfId="1" applyFont="1" applyFill="1"/>
    <xf numFmtId="9" fontId="0" fillId="0" borderId="0" xfId="0" applyNumberFormat="1"/>
    <xf numFmtId="0" fontId="0" fillId="15" borderId="0" xfId="0" applyNumberFormat="1" applyFill="1"/>
    <xf numFmtId="0" fontId="21" fillId="0" borderId="0" xfId="0" applyFont="1" applyAlignment="1">
      <alignment vertical="center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right" vertical="center" wrapText="1"/>
    </xf>
    <xf numFmtId="0" fontId="0" fillId="15" borderId="0" xfId="0" applyFill="1"/>
    <xf numFmtId="0" fontId="1" fillId="8" borderId="27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0" fillId="6" borderId="5" xfId="0" applyFont="1" applyFill="1" applyBorder="1"/>
    <xf numFmtId="0" fontId="10" fillId="6" borderId="11" xfId="0" applyFont="1" applyFill="1" applyBorder="1"/>
    <xf numFmtId="0" fontId="20" fillId="28" borderId="18" xfId="0" applyFont="1" applyFill="1" applyBorder="1" applyAlignment="1">
      <alignment horizontal="justify" vertical="center" wrapText="1"/>
    </xf>
    <xf numFmtId="0" fontId="20" fillId="28" borderId="28" xfId="0" applyFont="1" applyFill="1" applyBorder="1" applyAlignment="1">
      <alignment horizontal="right" vertical="center" wrapText="1"/>
    </xf>
    <xf numFmtId="0" fontId="20" fillId="6" borderId="11" xfId="0" applyFont="1" applyFill="1" applyBorder="1" applyAlignment="1">
      <alignment horizontal="justify" vertical="center" wrapText="1"/>
    </xf>
    <xf numFmtId="0" fontId="20" fillId="6" borderId="12" xfId="0" applyFont="1" applyFill="1" applyBorder="1" applyAlignment="1">
      <alignment horizontal="right" vertical="center" wrapText="1"/>
    </xf>
    <xf numFmtId="0" fontId="20" fillId="28" borderId="11" xfId="0" applyFont="1" applyFill="1" applyBorder="1" applyAlignment="1">
      <alignment horizontal="justify" vertical="center" wrapText="1"/>
    </xf>
    <xf numFmtId="0" fontId="20" fillId="28" borderId="12" xfId="0" applyFont="1" applyFill="1" applyBorder="1" applyAlignment="1">
      <alignment horizontal="right" vertical="center" wrapText="1"/>
    </xf>
    <xf numFmtId="0" fontId="20" fillId="28" borderId="13" xfId="0" applyFont="1" applyFill="1" applyBorder="1" applyAlignment="1">
      <alignment horizontal="justify" vertical="center" wrapText="1"/>
    </xf>
    <xf numFmtId="3" fontId="20" fillId="28" borderId="15" xfId="0" applyNumberFormat="1" applyFont="1" applyFill="1" applyBorder="1" applyAlignment="1">
      <alignment horizontal="right" vertical="center" wrapText="1"/>
    </xf>
    <xf numFmtId="0" fontId="1" fillId="29" borderId="8" xfId="0" applyFont="1" applyFill="1" applyBorder="1" applyAlignment="1">
      <alignment horizontal="center" vertical="center"/>
    </xf>
    <xf numFmtId="0" fontId="0" fillId="0" borderId="0" xfId="0" applyNumberFormat="1" applyFill="1"/>
    <xf numFmtId="0" fontId="0" fillId="26" borderId="19" xfId="3" applyFont="1"/>
    <xf numFmtId="0" fontId="17" fillId="25" borderId="0" xfId="2"/>
    <xf numFmtId="0" fontId="22" fillId="30" borderId="0" xfId="0" applyFont="1" applyFill="1"/>
    <xf numFmtId="0" fontId="23" fillId="30" borderId="0" xfId="0" applyFont="1" applyFill="1" applyBorder="1" applyAlignment="1">
      <alignment horizontal="left" vertical="center"/>
    </xf>
    <xf numFmtId="10" fontId="10" fillId="6" borderId="12" xfId="1" applyNumberFormat="1" applyFont="1" applyFill="1" applyBorder="1" applyAlignment="1">
      <alignment horizontal="right"/>
    </xf>
    <xf numFmtId="0" fontId="14" fillId="5" borderId="5" xfId="0" applyNumberFormat="1" applyFont="1" applyFill="1" applyBorder="1"/>
    <xf numFmtId="0" fontId="24" fillId="32" borderId="29" xfId="0" applyFont="1" applyFill="1" applyBorder="1" applyAlignment="1">
      <alignment vertical="center" wrapText="1"/>
    </xf>
    <xf numFmtId="0" fontId="24" fillId="32" borderId="30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vertical="center" wrapText="1"/>
    </xf>
    <xf numFmtId="0" fontId="24" fillId="33" borderId="32" xfId="0" applyFont="1" applyFill="1" applyBorder="1" applyAlignment="1">
      <alignment horizontal="center" vertical="center" wrapText="1"/>
    </xf>
    <xf numFmtId="0" fontId="24" fillId="32" borderId="31" xfId="0" applyFont="1" applyFill="1" applyBorder="1" applyAlignment="1">
      <alignment vertical="center" wrapText="1"/>
    </xf>
    <xf numFmtId="0" fontId="24" fillId="32" borderId="32" xfId="0" applyFont="1" applyFill="1" applyBorder="1" applyAlignment="1">
      <alignment horizontal="center" vertical="center" wrapText="1"/>
    </xf>
    <xf numFmtId="0" fontId="25" fillId="32" borderId="33" xfId="0" applyFont="1" applyFill="1" applyBorder="1" applyAlignment="1">
      <alignment vertical="center" wrapText="1"/>
    </xf>
    <xf numFmtId="0" fontId="25" fillId="32" borderId="3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/>
    </xf>
    <xf numFmtId="0" fontId="10" fillId="7" borderId="13" xfId="0" applyFont="1" applyFill="1" applyBorder="1" applyAlignment="1">
      <alignment horizontal="left"/>
    </xf>
    <xf numFmtId="0" fontId="26" fillId="34" borderId="29" xfId="0" applyFont="1" applyFill="1" applyBorder="1" applyAlignment="1">
      <alignment horizontal="left" vertical="center" wrapText="1"/>
    </xf>
    <xf numFmtId="0" fontId="18" fillId="34" borderId="30" xfId="0" applyFont="1" applyFill="1" applyBorder="1" applyAlignment="1">
      <alignment horizontal="right" vertical="center" wrapText="1"/>
    </xf>
    <xf numFmtId="0" fontId="26" fillId="35" borderId="33" xfId="0" applyFont="1" applyFill="1" applyBorder="1" applyAlignment="1">
      <alignment horizontal="left" vertical="center" wrapText="1"/>
    </xf>
    <xf numFmtId="0" fontId="18" fillId="35" borderId="35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10" fillId="12" borderId="5" xfId="0" applyFont="1" applyFill="1" applyBorder="1"/>
    <xf numFmtId="0" fontId="8" fillId="6" borderId="5" xfId="0" applyFont="1" applyFill="1" applyBorder="1"/>
    <xf numFmtId="0" fontId="10" fillId="15" borderId="5" xfId="0" applyFont="1" applyFill="1" applyBorder="1"/>
    <xf numFmtId="0" fontId="10" fillId="16" borderId="5" xfId="0" applyFont="1" applyFill="1" applyBorder="1"/>
    <xf numFmtId="0" fontId="10" fillId="17" borderId="5" xfId="0" applyFont="1" applyFill="1" applyBorder="1"/>
    <xf numFmtId="0" fontId="17" fillId="25" borderId="0" xfId="2" applyAlignment="1">
      <alignment horizontal="center" vertical="center" wrapText="1"/>
    </xf>
    <xf numFmtId="0" fontId="12" fillId="10" borderId="2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8" fillId="0" borderId="0" xfId="1" applyNumberFormat="1" applyFont="1" applyFill="1" applyBorder="1"/>
    <xf numFmtId="3" fontId="13" fillId="10" borderId="36" xfId="0" applyNumberFormat="1" applyFont="1" applyFill="1" applyBorder="1"/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10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/>
    <xf numFmtId="2" fontId="1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/>
    <xf numFmtId="10" fontId="0" fillId="0" borderId="0" xfId="0" applyNumberFormat="1" applyBorder="1"/>
    <xf numFmtId="0" fontId="0" fillId="31" borderId="2" xfId="0" applyFill="1" applyBorder="1" applyAlignment="1">
      <alignment vertical="center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/>
    </xf>
    <xf numFmtId="10" fontId="8" fillId="0" borderId="3" xfId="1" applyNumberFormat="1" applyFont="1" applyFill="1" applyBorder="1"/>
    <xf numFmtId="0" fontId="0" fillId="0" borderId="5" xfId="0" applyFill="1" applyBorder="1" applyAlignment="1">
      <alignment vertical="center"/>
    </xf>
    <xf numFmtId="0" fontId="16" fillId="0" borderId="5" xfId="0" applyFont="1" applyBorder="1" applyAlignment="1">
      <alignment horizontal="right" vertical="center" wrapText="1"/>
    </xf>
    <xf numFmtId="0" fontId="8" fillId="0" borderId="5" xfId="0" applyFont="1" applyFill="1" applyBorder="1"/>
    <xf numFmtId="0" fontId="8" fillId="0" borderId="5" xfId="0" applyFont="1" applyFill="1" applyBorder="1" applyAlignment="1">
      <alignment vertical="center"/>
    </xf>
    <xf numFmtId="14" fontId="0" fillId="0" borderId="0" xfId="0" applyNumberFormat="1"/>
    <xf numFmtId="0" fontId="10" fillId="9" borderId="11" xfId="0" applyFont="1" applyFill="1" applyBorder="1" applyAlignment="1">
      <alignment horizontal="left"/>
    </xf>
    <xf numFmtId="0" fontId="11" fillId="5" borderId="13" xfId="0" applyFont="1" applyFill="1" applyBorder="1" applyAlignment="1">
      <alignment horizontal="left"/>
    </xf>
    <xf numFmtId="0" fontId="10" fillId="9" borderId="5" xfId="0" applyNumberFormat="1" applyFont="1" applyFill="1" applyBorder="1"/>
    <xf numFmtId="0" fontId="14" fillId="5" borderId="14" xfId="0" applyNumberFormat="1" applyFont="1" applyFill="1" applyBorder="1"/>
    <xf numFmtId="0" fontId="14" fillId="13" borderId="5" xfId="0" applyNumberFormat="1" applyFont="1" applyFill="1" applyBorder="1" applyAlignment="1">
      <alignment horizontal="right"/>
    </xf>
    <xf numFmtId="0" fontId="14" fillId="14" borderId="5" xfId="0" applyNumberFormat="1" applyFont="1" applyFill="1" applyBorder="1" applyAlignment="1">
      <alignment horizontal="right"/>
    </xf>
    <xf numFmtId="0" fontId="16" fillId="31" borderId="2" xfId="0" applyFont="1" applyFill="1" applyBorder="1" applyAlignment="1">
      <alignment horizontal="right" vertical="center"/>
    </xf>
    <xf numFmtId="0" fontId="1" fillId="8" borderId="8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10" fontId="10" fillId="9" borderId="38" xfId="1" applyNumberFormat="1" applyFont="1" applyFill="1" applyBorder="1"/>
    <xf numFmtId="10" fontId="9" fillId="13" borderId="38" xfId="1" applyNumberFormat="1" applyFont="1" applyFill="1" applyBorder="1" applyAlignment="1">
      <alignment vertical="center" wrapText="1"/>
    </xf>
    <xf numFmtId="10" fontId="11" fillId="14" borderId="24" xfId="0" applyNumberFormat="1" applyFont="1" applyFill="1" applyBorder="1" applyAlignment="1"/>
    <xf numFmtId="10" fontId="9" fillId="14" borderId="38" xfId="1" applyNumberFormat="1" applyFont="1" applyFill="1" applyBorder="1" applyAlignment="1">
      <alignment vertical="center" wrapText="1"/>
    </xf>
    <xf numFmtId="10" fontId="11" fillId="13" borderId="24" xfId="0" applyNumberFormat="1" applyFont="1" applyFill="1" applyBorder="1" applyAlignment="1"/>
    <xf numFmtId="10" fontId="9" fillId="5" borderId="38" xfId="1" applyNumberFormat="1" applyFont="1" applyFill="1" applyBorder="1" applyAlignment="1">
      <alignment horizontal="right" vertical="center" wrapText="1"/>
    </xf>
    <xf numFmtId="10" fontId="9" fillId="5" borderId="39" xfId="1" applyNumberFormat="1" applyFont="1" applyFill="1" applyBorder="1" applyAlignment="1">
      <alignment horizontal="right" vertical="center" wrapText="1"/>
    </xf>
    <xf numFmtId="0" fontId="14" fillId="14" borderId="5" xfId="0" applyFont="1" applyFill="1" applyBorder="1" applyAlignment="1">
      <alignment horizontal="right"/>
    </xf>
    <xf numFmtId="0" fontId="14" fillId="13" borderId="5" xfId="0" applyFont="1" applyFill="1" applyBorder="1" applyAlignment="1">
      <alignment horizontal="right"/>
    </xf>
    <xf numFmtId="0" fontId="10" fillId="11" borderId="5" xfId="0" applyFont="1" applyFill="1" applyBorder="1"/>
    <xf numFmtId="10" fontId="10" fillId="12" borderId="5" xfId="0" applyNumberFormat="1" applyFont="1" applyFill="1" applyBorder="1"/>
    <xf numFmtId="10" fontId="10" fillId="17" borderId="5" xfId="0" applyNumberFormat="1" applyFont="1" applyFill="1" applyBorder="1"/>
    <xf numFmtId="10" fontId="10" fillId="11" borderId="5" xfId="0" applyNumberFormat="1" applyFont="1" applyFill="1" applyBorder="1"/>
    <xf numFmtId="0" fontId="1" fillId="12" borderId="9" xfId="0" applyFont="1" applyFill="1" applyBorder="1" applyAlignment="1">
      <alignment horizontal="center" vertical="center"/>
    </xf>
    <xf numFmtId="0" fontId="0" fillId="12" borderId="10" xfId="0" applyFill="1" applyBorder="1" applyAlignment="1"/>
    <xf numFmtId="0" fontId="0" fillId="12" borderId="2" xfId="0" applyFill="1" applyBorder="1" applyAlignment="1"/>
    <xf numFmtId="0" fontId="1" fillId="2" borderId="9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/>
    <xf numFmtId="0" fontId="0" fillId="0" borderId="2" xfId="0" applyNumberFormat="1" applyBorder="1" applyAlignment="1"/>
    <xf numFmtId="0" fontId="17" fillId="25" borderId="7" xfId="2" applyBorder="1" applyAlignment="1">
      <alignment horizontal="center" vertical="center" wrapText="1"/>
    </xf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6C6"/>
      <color rgb="FFFFAAAA"/>
      <color rgb="FFFEC2B8"/>
      <color rgb="FFFF7272"/>
      <color rgb="FFFF8E8E"/>
      <color rgb="FFFF5555"/>
      <color rgb="FFFFE3E3"/>
      <color rgb="FFFF3939"/>
      <color rgb="FF00CC00"/>
      <color rgb="FFFEE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="85" zoomScaleNormal="85" workbookViewId="0">
      <selection activeCell="C85" sqref="C85"/>
    </sheetView>
  </sheetViews>
  <sheetFormatPr baseColWidth="10" defaultColWidth="9.140625" defaultRowHeight="15"/>
  <cols>
    <col min="1" max="1" width="37.42578125" customWidth="1"/>
    <col min="2" max="2" width="19.7109375" customWidth="1"/>
    <col min="3" max="3" width="16.42578125" customWidth="1"/>
    <col min="4" max="4" width="18.7109375" customWidth="1"/>
    <col min="5" max="5" width="21.140625" customWidth="1"/>
    <col min="6" max="6" width="20" customWidth="1"/>
    <col min="7" max="7" width="21.7109375" customWidth="1"/>
    <col min="8" max="8" width="16.28515625" customWidth="1"/>
    <col min="9" max="10" width="16.5703125" customWidth="1"/>
    <col min="11" max="11" width="15.85546875" customWidth="1"/>
    <col min="12" max="12" width="19.5703125" customWidth="1"/>
    <col min="13" max="13" width="22" customWidth="1"/>
    <col min="14" max="15" width="21.85546875" customWidth="1"/>
  </cols>
  <sheetData>
    <row r="1" spans="1:17" ht="15" customHeight="1" thickBot="1">
      <c r="A1" s="34" t="s">
        <v>147</v>
      </c>
      <c r="I1" s="114" t="s">
        <v>85</v>
      </c>
      <c r="J1" s="114"/>
      <c r="K1" s="114"/>
      <c r="L1" s="114"/>
      <c r="M1" s="52"/>
      <c r="N1" s="53"/>
      <c r="Q1" s="50"/>
    </row>
    <row r="2" spans="1:17" ht="15" customHeight="1" thickBot="1">
      <c r="A2" s="11" t="s">
        <v>0</v>
      </c>
      <c r="B2" s="12" t="s">
        <v>1</v>
      </c>
      <c r="C2" s="12" t="s">
        <v>2</v>
      </c>
      <c r="D2" s="12" t="s">
        <v>3</v>
      </c>
      <c r="E2" s="13" t="s">
        <v>19</v>
      </c>
      <c r="F2" s="13" t="s">
        <v>20</v>
      </c>
      <c r="G2" s="110" t="s">
        <v>75</v>
      </c>
      <c r="I2" s="115" t="s">
        <v>86</v>
      </c>
      <c r="J2" s="114"/>
      <c r="K2" s="114"/>
      <c r="L2" s="114"/>
      <c r="M2" s="52"/>
      <c r="N2" s="53"/>
      <c r="O2" s="50"/>
    </row>
    <row r="3" spans="1:17" ht="15" customHeight="1" thickBot="1">
      <c r="A3" s="1" t="s">
        <v>4</v>
      </c>
      <c r="B3" s="23">
        <v>1</v>
      </c>
      <c r="C3" s="24">
        <v>0</v>
      </c>
      <c r="D3" s="9">
        <v>1</v>
      </c>
      <c r="E3" s="15">
        <f>D3/$D$12</f>
        <v>1.0101010101010102E-2</v>
      </c>
      <c r="F3" s="4">
        <f>E3</f>
        <v>1.0101010101010102E-2</v>
      </c>
      <c r="G3" s="15">
        <v>7.0000000000000001E-3</v>
      </c>
      <c r="M3" s="52"/>
      <c r="N3" s="53"/>
    </row>
    <row r="4" spans="1:17" ht="15" customHeight="1" thickBot="1">
      <c r="A4" s="1" t="s">
        <v>5</v>
      </c>
      <c r="B4" s="25">
        <v>6</v>
      </c>
      <c r="C4" s="21">
        <v>1</v>
      </c>
      <c r="D4" s="9">
        <v>7</v>
      </c>
      <c r="E4" s="15">
        <f t="shared" ref="E4:E11" si="0">D4/$D$12</f>
        <v>7.0707070707070704E-2</v>
      </c>
      <c r="F4" s="33">
        <f>F3+E4</f>
        <v>8.0808080808080801E-2</v>
      </c>
      <c r="G4" s="15">
        <v>8.7999999999999995E-2</v>
      </c>
      <c r="M4" s="52"/>
      <c r="N4" s="53"/>
    </row>
    <row r="5" spans="1:17" ht="15" customHeight="1" thickBot="1">
      <c r="A5" s="1" t="s">
        <v>6</v>
      </c>
      <c r="B5" s="25">
        <v>8</v>
      </c>
      <c r="C5" s="21">
        <v>7</v>
      </c>
      <c r="D5" s="9">
        <v>15</v>
      </c>
      <c r="E5" s="15">
        <f t="shared" si="0"/>
        <v>0.15151515151515152</v>
      </c>
      <c r="F5" s="4">
        <f>F4+E5</f>
        <v>0.23232323232323232</v>
      </c>
      <c r="G5" s="15">
        <v>0.11700000000000001</v>
      </c>
      <c r="N5" s="53"/>
      <c r="Q5" s="50"/>
    </row>
    <row r="6" spans="1:17" ht="15" customHeight="1" thickBot="1">
      <c r="A6" s="1" t="s">
        <v>7</v>
      </c>
      <c r="B6" s="25">
        <v>9</v>
      </c>
      <c r="C6" s="21">
        <v>6</v>
      </c>
      <c r="D6" s="9">
        <v>15</v>
      </c>
      <c r="E6" s="15">
        <f t="shared" si="0"/>
        <v>0.15151515151515152</v>
      </c>
      <c r="F6" s="10">
        <f t="shared" ref="F6:F11" si="1">F5+E6</f>
        <v>0.38383838383838387</v>
      </c>
      <c r="G6" s="15">
        <v>0.14599999999999999</v>
      </c>
      <c r="N6" s="53"/>
    </row>
    <row r="7" spans="1:17" ht="15" customHeight="1" thickBot="1">
      <c r="A7" s="1" t="s">
        <v>8</v>
      </c>
      <c r="B7" s="25">
        <v>9</v>
      </c>
      <c r="C7" s="21">
        <v>4</v>
      </c>
      <c r="D7" s="9">
        <v>13</v>
      </c>
      <c r="E7" s="15">
        <f t="shared" si="0"/>
        <v>0.13131313131313133</v>
      </c>
      <c r="F7" s="10">
        <f t="shared" si="1"/>
        <v>0.51515151515151514</v>
      </c>
      <c r="G7" s="15">
        <v>0.161</v>
      </c>
    </row>
    <row r="8" spans="1:17" ht="15" customHeight="1" thickBot="1">
      <c r="A8" s="1" t="s">
        <v>9</v>
      </c>
      <c r="B8" s="25">
        <v>10</v>
      </c>
      <c r="C8" s="21">
        <v>5</v>
      </c>
      <c r="D8" s="9">
        <v>15</v>
      </c>
      <c r="E8" s="15">
        <f t="shared" si="0"/>
        <v>0.15151515151515152</v>
      </c>
      <c r="F8" s="4">
        <f t="shared" si="1"/>
        <v>0.66666666666666663</v>
      </c>
      <c r="G8" s="15">
        <v>0.17499999999999999</v>
      </c>
      <c r="M8" s="50"/>
      <c r="N8" s="50"/>
    </row>
    <row r="9" spans="1:17" ht="15" customHeight="1" thickBot="1">
      <c r="A9" s="1" t="s">
        <v>10</v>
      </c>
      <c r="B9" s="25">
        <v>7</v>
      </c>
      <c r="C9" s="21">
        <v>5</v>
      </c>
      <c r="D9" s="9">
        <v>12</v>
      </c>
      <c r="E9" s="15">
        <f t="shared" si="0"/>
        <v>0.12121212121212122</v>
      </c>
      <c r="F9" s="4">
        <f t="shared" si="1"/>
        <v>0.78787878787878785</v>
      </c>
      <c r="G9" s="15">
        <v>0.10199999999999999</v>
      </c>
      <c r="M9" s="50"/>
    </row>
    <row r="10" spans="1:17" ht="15" customHeight="1" thickBot="1">
      <c r="A10" s="1" t="s">
        <v>11</v>
      </c>
      <c r="B10" s="25">
        <v>2</v>
      </c>
      <c r="C10" s="21">
        <v>9</v>
      </c>
      <c r="D10" s="9">
        <v>11</v>
      </c>
      <c r="E10" s="15">
        <f t="shared" si="0"/>
        <v>0.1111111111111111</v>
      </c>
      <c r="F10" s="4">
        <f t="shared" si="1"/>
        <v>0.89898989898989901</v>
      </c>
      <c r="G10" s="15">
        <v>0.10199999999999999</v>
      </c>
    </row>
    <row r="11" spans="1:17" ht="15" customHeight="1" thickBot="1">
      <c r="A11" s="1" t="s">
        <v>131</v>
      </c>
      <c r="B11" s="25">
        <v>5</v>
      </c>
      <c r="C11" s="21">
        <v>5</v>
      </c>
      <c r="D11" s="9">
        <v>10</v>
      </c>
      <c r="E11" s="19">
        <f t="shared" si="0"/>
        <v>0.10101010101010101</v>
      </c>
      <c r="F11" s="4">
        <f t="shared" si="1"/>
        <v>1</v>
      </c>
      <c r="G11" s="19">
        <v>0.10199999999999999</v>
      </c>
    </row>
    <row r="12" spans="1:17" ht="15" customHeight="1" thickBot="1">
      <c r="A12" s="29" t="s">
        <v>26</v>
      </c>
      <c r="B12" s="126">
        <f>SUM(B3:B11)</f>
        <v>57</v>
      </c>
      <c r="C12" s="126">
        <f>SUM(C3:C11)</f>
        <v>42</v>
      </c>
      <c r="D12" s="40">
        <f>SUM(D3:D11)</f>
        <v>99</v>
      </c>
    </row>
    <row r="13" spans="1:17" ht="15" customHeight="1">
      <c r="A13" s="5"/>
      <c r="B13" s="8">
        <f>B12/D12</f>
        <v>0.5757575757575758</v>
      </c>
      <c r="C13" s="8">
        <f>C12/D12</f>
        <v>0.42424242424242425</v>
      </c>
      <c r="D13" s="6"/>
      <c r="F13" s="43"/>
    </row>
    <row r="14" spans="1:17" ht="15" customHeight="1">
      <c r="A14" s="5"/>
      <c r="B14" s="8"/>
      <c r="C14" s="8"/>
      <c r="D14" s="6"/>
      <c r="E14" s="43"/>
    </row>
    <row r="15" spans="1:17" ht="15" customHeight="1">
      <c r="A15" s="7"/>
      <c r="B15" s="7"/>
      <c r="C15" s="7"/>
      <c r="D15" s="7"/>
      <c r="E15" s="43"/>
    </row>
    <row r="16" spans="1:17" ht="15" customHeight="1" thickBot="1">
      <c r="A16" s="35" t="s">
        <v>146</v>
      </c>
      <c r="E16" s="43"/>
    </row>
    <row r="17" spans="1:16" ht="15.75" thickBot="1">
      <c r="A17" s="14" t="s">
        <v>12</v>
      </c>
      <c r="B17" s="12" t="s">
        <v>13</v>
      </c>
      <c r="C17" s="12" t="s">
        <v>14</v>
      </c>
      <c r="D17" s="12" t="s">
        <v>31</v>
      </c>
      <c r="E17" s="12" t="s">
        <v>3</v>
      </c>
      <c r="G17" s="143" t="s">
        <v>21</v>
      </c>
      <c r="H17" s="144"/>
    </row>
    <row r="18" spans="1:16" ht="15.75" thickBot="1">
      <c r="A18" s="22">
        <v>24</v>
      </c>
      <c r="B18" s="22">
        <v>21</v>
      </c>
      <c r="C18" s="22">
        <v>55</v>
      </c>
      <c r="D18" s="22">
        <v>3</v>
      </c>
      <c r="E18" s="41">
        <f>SUM(A18:D18)</f>
        <v>103</v>
      </c>
      <c r="G18" s="145">
        <v>3.3000000000000002E-2</v>
      </c>
      <c r="H18" s="146"/>
      <c r="J18" s="7"/>
    </row>
    <row r="19" spans="1:16" ht="15.75" thickBot="1">
      <c r="A19" s="16">
        <f>A18/$E$18</f>
        <v>0.23300970873786409</v>
      </c>
      <c r="B19" s="16">
        <f>B18/$E$18</f>
        <v>0.20388349514563106</v>
      </c>
      <c r="C19" s="16">
        <f>C18/$E$18</f>
        <v>0.53398058252427183</v>
      </c>
      <c r="D19" s="16">
        <f t="shared" ref="D19" si="2">D18/$E$18</f>
        <v>2.9126213592233011E-2</v>
      </c>
      <c r="E19" s="2"/>
      <c r="I19" s="17"/>
      <c r="J19" s="7"/>
    </row>
    <row r="20" spans="1:16" ht="15.75" thickBot="1">
      <c r="G20" s="143" t="s">
        <v>29</v>
      </c>
      <c r="H20" s="144"/>
      <c r="I20" s="18"/>
      <c r="J20" s="7"/>
    </row>
    <row r="21" spans="1:16" ht="15.75" thickBot="1">
      <c r="A21" s="35" t="s">
        <v>195</v>
      </c>
      <c r="G21" s="147">
        <v>20</v>
      </c>
      <c r="H21" s="148"/>
      <c r="I21" s="18"/>
      <c r="J21" s="7"/>
    </row>
    <row r="22" spans="1:16" ht="15.75" thickBot="1">
      <c r="A22" s="36" t="s">
        <v>18</v>
      </c>
      <c r="B22" s="3">
        <v>45</v>
      </c>
      <c r="C22" s="37">
        <f>B22/(B22+B23)</f>
        <v>0.43689320388349512</v>
      </c>
      <c r="I22" s="18"/>
      <c r="J22" s="7"/>
    </row>
    <row r="23" spans="1:16" ht="15.75" thickBot="1">
      <c r="A23" s="38" t="s">
        <v>17</v>
      </c>
      <c r="B23" s="2">
        <v>58</v>
      </c>
      <c r="C23" s="39">
        <f>B23/(B22+B23)</f>
        <v>0.56310679611650483</v>
      </c>
      <c r="I23" s="18"/>
      <c r="J23" s="7"/>
    </row>
    <row r="24" spans="1:16">
      <c r="I24" s="18"/>
      <c r="J24" s="7"/>
    </row>
    <row r="25" spans="1:16">
      <c r="I25" s="18"/>
      <c r="J25" s="7"/>
    </row>
    <row r="26" spans="1:16" ht="15.75" thickBot="1">
      <c r="A26" s="35" t="s">
        <v>193</v>
      </c>
      <c r="F26" s="35" t="s">
        <v>194</v>
      </c>
      <c r="I26" s="18"/>
      <c r="J26" s="7"/>
    </row>
    <row r="27" spans="1:16" ht="15.75" customHeight="1" thickBot="1">
      <c r="A27" s="151" t="s">
        <v>15</v>
      </c>
      <c r="B27" s="152" t="s">
        <v>16</v>
      </c>
      <c r="C27" s="152" t="s">
        <v>22</v>
      </c>
      <c r="D27" s="152" t="s">
        <v>23</v>
      </c>
      <c r="F27" s="11" t="s">
        <v>97</v>
      </c>
      <c r="G27" s="11" t="s">
        <v>27</v>
      </c>
      <c r="H27" s="11" t="s">
        <v>28</v>
      </c>
      <c r="I27" s="18"/>
      <c r="J27" s="7"/>
      <c r="N27" s="52"/>
      <c r="O27" s="53"/>
      <c r="P27" s="53"/>
    </row>
    <row r="28" spans="1:16" ht="18.75" thickBot="1">
      <c r="A28" s="150" t="s">
        <v>32</v>
      </c>
      <c r="B28" s="150">
        <v>12</v>
      </c>
      <c r="C28" s="165" t="s">
        <v>167</v>
      </c>
      <c r="D28" s="156">
        <v>1</v>
      </c>
      <c r="E28" s="150" t="s">
        <v>102</v>
      </c>
      <c r="F28" s="54" t="s">
        <v>13</v>
      </c>
      <c r="G28" s="55">
        <v>22</v>
      </c>
      <c r="H28" s="56" t="s">
        <v>159</v>
      </c>
      <c r="I28" s="18"/>
      <c r="J28" s="7"/>
      <c r="M28" s="52"/>
      <c r="N28" s="52"/>
      <c r="O28" s="52"/>
      <c r="P28" s="53"/>
    </row>
    <row r="29" spans="1:16" ht="18">
      <c r="A29" s="154" t="s">
        <v>107</v>
      </c>
      <c r="B29" s="155">
        <v>6</v>
      </c>
      <c r="C29" s="155" t="s">
        <v>168</v>
      </c>
      <c r="D29" s="156">
        <v>2</v>
      </c>
      <c r="F29" s="75" t="s">
        <v>12</v>
      </c>
      <c r="G29" s="76">
        <v>20</v>
      </c>
      <c r="H29" s="77" t="s">
        <v>150</v>
      </c>
      <c r="M29" s="52"/>
      <c r="N29" s="52"/>
      <c r="O29" s="52"/>
      <c r="P29" s="53"/>
    </row>
    <row r="30" spans="1:16" ht="18">
      <c r="A30" s="154" t="s">
        <v>169</v>
      </c>
      <c r="B30" s="155">
        <v>4</v>
      </c>
      <c r="C30" s="155" t="s">
        <v>170</v>
      </c>
      <c r="D30" s="156">
        <v>3</v>
      </c>
      <c r="F30" s="57" t="s">
        <v>40</v>
      </c>
      <c r="G30" s="58">
        <v>20</v>
      </c>
      <c r="H30" s="59" t="s">
        <v>150</v>
      </c>
      <c r="I30" s="26"/>
      <c r="J30" s="26"/>
      <c r="K30" s="52"/>
      <c r="L30" s="53"/>
      <c r="M30" s="52"/>
      <c r="N30" s="52"/>
      <c r="O30" s="52"/>
      <c r="P30" s="53"/>
    </row>
    <row r="31" spans="1:16" ht="18">
      <c r="A31" s="154" t="s">
        <v>112</v>
      </c>
      <c r="B31" s="155">
        <v>4</v>
      </c>
      <c r="C31" s="155" t="s">
        <v>170</v>
      </c>
      <c r="D31" s="156">
        <v>4</v>
      </c>
      <c r="F31" s="60" t="s">
        <v>25</v>
      </c>
      <c r="G31" s="61">
        <v>15</v>
      </c>
      <c r="H31" s="62" t="s">
        <v>160</v>
      </c>
      <c r="I31" s="27"/>
      <c r="J31" s="27"/>
      <c r="K31" s="52"/>
      <c r="L31" s="53"/>
      <c r="M31" s="52"/>
      <c r="N31" s="52"/>
      <c r="O31" s="52"/>
      <c r="P31" s="53"/>
    </row>
    <row r="32" spans="1:16" ht="18">
      <c r="A32" s="154" t="s">
        <v>113</v>
      </c>
      <c r="B32" s="155">
        <v>4</v>
      </c>
      <c r="C32" s="155" t="s">
        <v>170</v>
      </c>
      <c r="D32" s="156">
        <v>5</v>
      </c>
      <c r="F32" s="63" t="s">
        <v>24</v>
      </c>
      <c r="G32" s="64">
        <v>14</v>
      </c>
      <c r="H32" s="65" t="s">
        <v>161</v>
      </c>
      <c r="I32" s="28"/>
      <c r="J32" s="28"/>
      <c r="K32" s="52"/>
      <c r="L32" s="53"/>
      <c r="M32" s="52"/>
      <c r="O32" s="52"/>
      <c r="P32" s="53"/>
    </row>
    <row r="33" spans="1:16" ht="18">
      <c r="A33" s="154" t="s">
        <v>171</v>
      </c>
      <c r="B33" s="155">
        <v>4</v>
      </c>
      <c r="C33" s="155" t="s">
        <v>170</v>
      </c>
      <c r="D33" s="156">
        <v>6</v>
      </c>
      <c r="F33" s="66" t="s">
        <v>106</v>
      </c>
      <c r="G33" s="67">
        <v>2</v>
      </c>
      <c r="H33" s="68" t="s">
        <v>149</v>
      </c>
      <c r="I33" s="28"/>
      <c r="J33" s="28"/>
      <c r="K33" s="52"/>
      <c r="L33" s="53"/>
      <c r="M33" s="52"/>
      <c r="O33" s="52"/>
      <c r="P33" s="53"/>
    </row>
    <row r="34" spans="1:16" ht="18">
      <c r="A34" s="154" t="s">
        <v>30</v>
      </c>
      <c r="B34" s="155">
        <v>4</v>
      </c>
      <c r="C34" s="155" t="s">
        <v>170</v>
      </c>
      <c r="D34" s="156">
        <v>7</v>
      </c>
      <c r="F34" s="69" t="s">
        <v>39</v>
      </c>
      <c r="G34" s="70">
        <v>2</v>
      </c>
      <c r="H34" s="71" t="s">
        <v>149</v>
      </c>
      <c r="K34" s="52"/>
      <c r="L34" s="53"/>
      <c r="M34" s="52"/>
      <c r="N34" s="52"/>
      <c r="O34" s="52"/>
      <c r="P34" s="53"/>
    </row>
    <row r="35" spans="1:16" ht="18">
      <c r="A35" s="154" t="s">
        <v>120</v>
      </c>
      <c r="B35" s="155">
        <v>3</v>
      </c>
      <c r="C35" s="155" t="s">
        <v>148</v>
      </c>
      <c r="D35" s="156">
        <v>8</v>
      </c>
      <c r="F35" s="72" t="s">
        <v>47</v>
      </c>
      <c r="G35" s="73">
        <v>8</v>
      </c>
      <c r="H35" s="74" t="s">
        <v>162</v>
      </c>
      <c r="K35" s="52"/>
      <c r="L35" s="53"/>
      <c r="M35" s="52"/>
      <c r="N35" s="52"/>
      <c r="O35" s="52"/>
      <c r="P35" s="53"/>
    </row>
    <row r="36" spans="1:16" ht="18.75" thickBot="1">
      <c r="A36" s="154" t="s">
        <v>138</v>
      </c>
      <c r="B36" s="155">
        <v>3</v>
      </c>
      <c r="C36" s="155" t="s">
        <v>148</v>
      </c>
      <c r="D36" s="156">
        <v>9</v>
      </c>
      <c r="F36" s="127" t="s">
        <v>26</v>
      </c>
      <c r="G36" s="42">
        <f>SUM(G28:G35)</f>
        <v>103</v>
      </c>
      <c r="H36" s="32"/>
      <c r="K36" s="52"/>
      <c r="L36" s="53"/>
      <c r="O36" s="52"/>
      <c r="P36" s="53"/>
    </row>
    <row r="37" spans="1:16" ht="18">
      <c r="A37" s="157" t="s">
        <v>139</v>
      </c>
      <c r="B37" s="155">
        <v>3</v>
      </c>
      <c r="C37" s="155" t="s">
        <v>148</v>
      </c>
      <c r="D37" s="156">
        <v>10</v>
      </c>
      <c r="K37" s="52"/>
      <c r="N37" s="52"/>
      <c r="O37" s="52"/>
      <c r="P37" s="53"/>
    </row>
    <row r="38" spans="1:16" ht="18">
      <c r="A38" s="157" t="s">
        <v>121</v>
      </c>
      <c r="B38" s="155">
        <v>3</v>
      </c>
      <c r="C38" s="155" t="s">
        <v>148</v>
      </c>
      <c r="D38" s="156">
        <v>11</v>
      </c>
      <c r="K38" s="52"/>
      <c r="M38" s="53"/>
      <c r="N38" s="52"/>
      <c r="O38" s="52"/>
      <c r="P38" s="53"/>
    </row>
    <row r="39" spans="1:16" ht="18">
      <c r="A39" s="157" t="s">
        <v>119</v>
      </c>
      <c r="B39" s="155">
        <v>2</v>
      </c>
      <c r="C39" s="155" t="s">
        <v>149</v>
      </c>
      <c r="D39" s="156">
        <v>12</v>
      </c>
      <c r="K39" s="52"/>
      <c r="M39" s="53"/>
      <c r="O39" s="52"/>
      <c r="P39" s="53"/>
    </row>
    <row r="40" spans="1:16" ht="18">
      <c r="A40" s="157" t="s">
        <v>172</v>
      </c>
      <c r="B40" s="155">
        <v>2</v>
      </c>
      <c r="C40" s="155" t="s">
        <v>149</v>
      </c>
      <c r="D40" s="156">
        <v>13</v>
      </c>
      <c r="K40" s="52"/>
      <c r="M40" s="53"/>
      <c r="O40" s="52"/>
      <c r="P40" s="53"/>
    </row>
    <row r="41" spans="1:16" ht="18.75" thickBot="1">
      <c r="A41" s="157" t="s">
        <v>135</v>
      </c>
      <c r="B41" s="155">
        <v>2</v>
      </c>
      <c r="C41" s="155" t="s">
        <v>149</v>
      </c>
      <c r="D41" s="156">
        <v>14</v>
      </c>
      <c r="F41" s="26" t="s">
        <v>33</v>
      </c>
      <c r="G41" s="26"/>
      <c r="H41" s="26"/>
      <c r="K41" s="52"/>
      <c r="M41" s="53"/>
      <c r="O41" s="52"/>
      <c r="P41" s="53"/>
    </row>
    <row r="42" spans="1:16" ht="18">
      <c r="A42" s="157" t="s">
        <v>173</v>
      </c>
      <c r="B42" s="155">
        <v>2</v>
      </c>
      <c r="C42" s="155" t="s">
        <v>149</v>
      </c>
      <c r="D42" s="156">
        <v>15</v>
      </c>
      <c r="F42" s="167" t="s">
        <v>37</v>
      </c>
      <c r="G42" s="166" t="s">
        <v>27</v>
      </c>
      <c r="H42" s="98" t="s">
        <v>28</v>
      </c>
      <c r="I42" s="7"/>
      <c r="K42" s="52"/>
      <c r="M42" s="53"/>
      <c r="O42" s="52"/>
      <c r="P42" s="53"/>
    </row>
    <row r="43" spans="1:16" ht="18">
      <c r="A43" s="157" t="s">
        <v>174</v>
      </c>
      <c r="B43" s="155">
        <v>2</v>
      </c>
      <c r="C43" s="155" t="s">
        <v>149</v>
      </c>
      <c r="D43" s="156">
        <v>16</v>
      </c>
      <c r="F43" s="159" t="s">
        <v>26</v>
      </c>
      <c r="G43" s="161">
        <f>SUM(G44:G56)</f>
        <v>80</v>
      </c>
      <c r="H43" s="168">
        <f t="shared" ref="H43:H56" si="3">G43/$E$18</f>
        <v>0.77669902912621358</v>
      </c>
      <c r="K43" s="52"/>
      <c r="M43" s="53"/>
      <c r="O43" s="52"/>
      <c r="P43" s="53"/>
    </row>
    <row r="44" spans="1:16" ht="18">
      <c r="A44" s="157" t="s">
        <v>108</v>
      </c>
      <c r="B44" s="155">
        <v>2</v>
      </c>
      <c r="C44" s="155" t="s">
        <v>149</v>
      </c>
      <c r="D44" s="156">
        <v>17</v>
      </c>
      <c r="F44" s="44" t="s">
        <v>114</v>
      </c>
      <c r="G44" s="45">
        <v>40</v>
      </c>
      <c r="H44" s="169">
        <f t="shared" si="3"/>
        <v>0.38834951456310679</v>
      </c>
      <c r="K44" s="52"/>
      <c r="M44" s="53"/>
      <c r="O44" s="52"/>
      <c r="P44" s="53"/>
    </row>
    <row r="45" spans="1:16" ht="18">
      <c r="A45" s="157" t="s">
        <v>175</v>
      </c>
      <c r="B45" s="155">
        <v>2</v>
      </c>
      <c r="C45" s="155" t="s">
        <v>149</v>
      </c>
      <c r="D45" s="156">
        <v>18</v>
      </c>
      <c r="E45" s="20"/>
      <c r="F45" s="46" t="s">
        <v>36</v>
      </c>
      <c r="G45" s="175">
        <v>16</v>
      </c>
      <c r="H45" s="170">
        <f t="shared" si="3"/>
        <v>0.1553398058252427</v>
      </c>
      <c r="I45" s="7"/>
      <c r="K45" s="52"/>
      <c r="M45" s="53"/>
      <c r="O45" s="52"/>
      <c r="P45" s="53"/>
    </row>
    <row r="46" spans="1:16" ht="18">
      <c r="A46" s="157" t="s">
        <v>176</v>
      </c>
      <c r="B46" s="155">
        <v>2</v>
      </c>
      <c r="C46" s="155" t="s">
        <v>149</v>
      </c>
      <c r="D46" s="156">
        <v>19</v>
      </c>
      <c r="F46" s="44" t="s">
        <v>115</v>
      </c>
      <c r="G46" s="163">
        <v>14</v>
      </c>
      <c r="H46" s="169">
        <f t="shared" si="3"/>
        <v>0.13592233009708737</v>
      </c>
      <c r="K46" s="52"/>
      <c r="L46" s="53"/>
      <c r="O46" s="52"/>
      <c r="P46" s="53"/>
    </row>
    <row r="47" spans="1:16" ht="18">
      <c r="A47" s="157" t="s">
        <v>134</v>
      </c>
      <c r="B47" s="155">
        <v>2</v>
      </c>
      <c r="C47" s="155" t="s">
        <v>149</v>
      </c>
      <c r="D47" s="156">
        <v>20</v>
      </c>
      <c r="F47" s="46" t="s">
        <v>104</v>
      </c>
      <c r="G47" s="164">
        <v>4</v>
      </c>
      <c r="H47" s="171">
        <f t="shared" si="3"/>
        <v>3.8834951456310676E-2</v>
      </c>
      <c r="J47" s="47"/>
      <c r="K47" s="52"/>
      <c r="L47" s="53"/>
      <c r="O47" s="52"/>
      <c r="P47" s="53"/>
    </row>
    <row r="48" spans="1:16" ht="18">
      <c r="A48" s="157" t="s">
        <v>177</v>
      </c>
      <c r="B48" s="155">
        <v>1</v>
      </c>
      <c r="C48" s="155" t="s">
        <v>178</v>
      </c>
      <c r="D48" s="156">
        <v>21</v>
      </c>
      <c r="F48" s="44" t="s">
        <v>92</v>
      </c>
      <c r="G48" s="176">
        <v>2</v>
      </c>
      <c r="H48" s="172">
        <f t="shared" si="3"/>
        <v>1.9417475728155338E-2</v>
      </c>
      <c r="K48" s="52"/>
      <c r="L48" s="53"/>
    </row>
    <row r="49" spans="1:12" ht="18">
      <c r="A49" s="157" t="s">
        <v>179</v>
      </c>
      <c r="B49" s="155">
        <v>1</v>
      </c>
      <c r="C49" s="155" t="s">
        <v>178</v>
      </c>
      <c r="D49" s="156">
        <v>22</v>
      </c>
      <c r="F49" s="46" t="s">
        <v>91</v>
      </c>
      <c r="G49" s="164">
        <v>1</v>
      </c>
      <c r="H49" s="171">
        <f t="shared" si="3"/>
        <v>9.7087378640776691E-3</v>
      </c>
      <c r="K49" s="52"/>
      <c r="L49" s="53"/>
    </row>
    <row r="50" spans="1:12" ht="18">
      <c r="A50" s="157" t="s">
        <v>180</v>
      </c>
      <c r="B50" s="155">
        <v>1</v>
      </c>
      <c r="C50" s="155" t="s">
        <v>178</v>
      </c>
      <c r="D50" s="156">
        <v>23</v>
      </c>
      <c r="F50" s="44" t="s">
        <v>99</v>
      </c>
      <c r="G50" s="176">
        <v>1</v>
      </c>
      <c r="H50" s="172">
        <f t="shared" si="3"/>
        <v>9.7087378640776691E-3</v>
      </c>
      <c r="K50" s="52"/>
      <c r="L50" s="53"/>
    </row>
    <row r="51" spans="1:12" ht="18">
      <c r="A51" s="157" t="s">
        <v>181</v>
      </c>
      <c r="B51" s="155">
        <v>1</v>
      </c>
      <c r="C51" s="155" t="s">
        <v>178</v>
      </c>
      <c r="D51" s="156">
        <v>24</v>
      </c>
      <c r="F51" s="46" t="s">
        <v>90</v>
      </c>
      <c r="G51" s="175">
        <v>1</v>
      </c>
      <c r="H51" s="170">
        <f t="shared" si="3"/>
        <v>9.7087378640776691E-3</v>
      </c>
      <c r="K51" s="52"/>
      <c r="L51" s="53"/>
    </row>
    <row r="52" spans="1:12" ht="18">
      <c r="A52" s="157" t="s">
        <v>89</v>
      </c>
      <c r="B52" s="155">
        <v>1</v>
      </c>
      <c r="C52" s="155" t="s">
        <v>178</v>
      </c>
      <c r="D52" s="156">
        <v>25</v>
      </c>
      <c r="F52" s="44" t="s">
        <v>103</v>
      </c>
      <c r="G52" s="176">
        <v>1</v>
      </c>
      <c r="H52" s="172">
        <f t="shared" si="3"/>
        <v>9.7087378640776691E-3</v>
      </c>
      <c r="K52" s="52"/>
      <c r="L52" s="53"/>
    </row>
    <row r="53" spans="1:12" ht="18">
      <c r="A53" s="154" t="s">
        <v>182</v>
      </c>
      <c r="B53" s="155">
        <v>1</v>
      </c>
      <c r="C53" s="155" t="s">
        <v>178</v>
      </c>
      <c r="D53" s="156">
        <v>26</v>
      </c>
      <c r="F53" s="51" t="s">
        <v>95</v>
      </c>
      <c r="G53" s="117">
        <v>0</v>
      </c>
      <c r="H53" s="173">
        <f t="shared" si="3"/>
        <v>0</v>
      </c>
      <c r="L53" s="53"/>
    </row>
    <row r="54" spans="1:12" ht="18">
      <c r="A54" s="154" t="s">
        <v>136</v>
      </c>
      <c r="B54" s="155">
        <v>1</v>
      </c>
      <c r="C54" s="155" t="s">
        <v>178</v>
      </c>
      <c r="D54" s="156">
        <v>27</v>
      </c>
      <c r="F54" s="51" t="s">
        <v>94</v>
      </c>
      <c r="G54" s="117">
        <v>0</v>
      </c>
      <c r="H54" s="173">
        <f t="shared" si="3"/>
        <v>0</v>
      </c>
      <c r="L54" s="53"/>
    </row>
    <row r="55" spans="1:12" ht="18">
      <c r="A55" s="154" t="s">
        <v>137</v>
      </c>
      <c r="B55" s="155">
        <v>1</v>
      </c>
      <c r="C55" s="155" t="s">
        <v>178</v>
      </c>
      <c r="D55" s="156">
        <v>28</v>
      </c>
      <c r="F55" s="51" t="s">
        <v>105</v>
      </c>
      <c r="G55" s="117">
        <v>0</v>
      </c>
      <c r="H55" s="173">
        <f t="shared" si="3"/>
        <v>0</v>
      </c>
      <c r="L55" s="53"/>
    </row>
    <row r="56" spans="1:12" ht="18.75" thickBot="1">
      <c r="A56" s="154" t="s">
        <v>122</v>
      </c>
      <c r="B56" s="155">
        <v>1</v>
      </c>
      <c r="C56" s="155" t="s">
        <v>178</v>
      </c>
      <c r="D56" s="156">
        <v>29</v>
      </c>
      <c r="F56" s="160" t="s">
        <v>111</v>
      </c>
      <c r="G56" s="162">
        <v>0</v>
      </c>
      <c r="H56" s="174">
        <f t="shared" si="3"/>
        <v>0</v>
      </c>
      <c r="L56" s="53"/>
    </row>
    <row r="57" spans="1:12" ht="18">
      <c r="A57" s="154" t="s">
        <v>123</v>
      </c>
      <c r="B57" s="155">
        <v>1</v>
      </c>
      <c r="C57" s="155" t="s">
        <v>178</v>
      </c>
      <c r="D57" s="156">
        <v>30</v>
      </c>
      <c r="F57" s="28"/>
      <c r="G57" s="28"/>
      <c r="H57" s="28"/>
      <c r="L57" s="53"/>
    </row>
    <row r="58" spans="1:12" ht="18">
      <c r="A58" s="154" t="s">
        <v>183</v>
      </c>
      <c r="B58" s="155">
        <v>1</v>
      </c>
      <c r="C58" s="155" t="s">
        <v>178</v>
      </c>
      <c r="D58" s="156">
        <v>31</v>
      </c>
      <c r="F58" s="28"/>
      <c r="G58" s="28"/>
      <c r="H58" s="28"/>
      <c r="J58" s="47"/>
      <c r="L58" s="53"/>
    </row>
    <row r="59" spans="1:12" ht="18.75" thickBot="1">
      <c r="A59" s="154" t="s">
        <v>124</v>
      </c>
      <c r="B59" s="155">
        <v>1</v>
      </c>
      <c r="C59" s="155" t="s">
        <v>178</v>
      </c>
      <c r="D59" s="156">
        <v>32</v>
      </c>
      <c r="F59" s="35" t="s">
        <v>166</v>
      </c>
      <c r="K59" s="52"/>
      <c r="L59" s="53"/>
    </row>
    <row r="60" spans="1:12" ht="18">
      <c r="A60" s="154" t="s">
        <v>140</v>
      </c>
      <c r="B60" s="155">
        <v>1</v>
      </c>
      <c r="C60" s="155" t="s">
        <v>178</v>
      </c>
      <c r="D60" s="156">
        <v>33</v>
      </c>
      <c r="F60" s="99" t="s">
        <v>41</v>
      </c>
      <c r="G60" s="99" t="s">
        <v>27</v>
      </c>
      <c r="H60" s="99" t="s">
        <v>28</v>
      </c>
      <c r="K60" s="52"/>
      <c r="L60" s="53"/>
    </row>
    <row r="61" spans="1:12" ht="18">
      <c r="A61" s="154" t="s">
        <v>184</v>
      </c>
      <c r="B61" s="155">
        <v>1</v>
      </c>
      <c r="C61" s="155" t="s">
        <v>178</v>
      </c>
      <c r="D61" s="156">
        <v>34</v>
      </c>
      <c r="F61" s="101" t="s">
        <v>76</v>
      </c>
      <c r="G61" s="100">
        <v>43</v>
      </c>
      <c r="H61" s="116">
        <f>G61/$E$18</f>
        <v>0.41747572815533979</v>
      </c>
      <c r="J61" s="48" t="s">
        <v>42</v>
      </c>
      <c r="K61" s="134"/>
      <c r="L61" s="53"/>
    </row>
    <row r="62" spans="1:12" ht="18">
      <c r="A62" s="154" t="s">
        <v>185</v>
      </c>
      <c r="B62" s="155">
        <v>1</v>
      </c>
      <c r="C62" s="155" t="s">
        <v>178</v>
      </c>
      <c r="D62" s="156">
        <v>35</v>
      </c>
      <c r="F62" s="133" t="s">
        <v>77</v>
      </c>
      <c r="G62" s="133">
        <v>19</v>
      </c>
      <c r="H62" s="178">
        <f>G62/$E$18</f>
        <v>0.18446601941747573</v>
      </c>
      <c r="J62" s="49" t="s">
        <v>46</v>
      </c>
      <c r="K62" s="133"/>
      <c r="L62" s="53"/>
    </row>
    <row r="63" spans="1:12" ht="18">
      <c r="A63" s="154" t="s">
        <v>48</v>
      </c>
      <c r="B63" s="155">
        <v>1</v>
      </c>
      <c r="C63" s="155" t="s">
        <v>178</v>
      </c>
      <c r="D63" s="156">
        <v>36</v>
      </c>
      <c r="F63" s="133" t="s">
        <v>78</v>
      </c>
      <c r="G63" s="133">
        <v>16</v>
      </c>
      <c r="H63" s="178">
        <f t="shared" ref="H63:H74" si="4">G63/$E$18</f>
        <v>0.1553398058252427</v>
      </c>
      <c r="J63" s="49" t="s">
        <v>45</v>
      </c>
      <c r="K63" s="135"/>
      <c r="L63" s="53"/>
    </row>
    <row r="64" spans="1:12" ht="18">
      <c r="A64" s="154" t="s">
        <v>186</v>
      </c>
      <c r="B64" s="155">
        <v>1</v>
      </c>
      <c r="C64" s="155" t="s">
        <v>178</v>
      </c>
      <c r="D64" s="156">
        <v>37</v>
      </c>
      <c r="F64" s="137" t="s">
        <v>163</v>
      </c>
      <c r="G64" s="137">
        <v>3</v>
      </c>
      <c r="H64" s="179">
        <f t="shared" si="4"/>
        <v>2.9126213592233011E-2</v>
      </c>
      <c r="J64" s="49" t="s">
        <v>43</v>
      </c>
      <c r="K64" s="136"/>
      <c r="L64" s="53"/>
    </row>
    <row r="65" spans="1:12" ht="18">
      <c r="A65" s="157" t="s">
        <v>187</v>
      </c>
      <c r="B65" s="155">
        <v>1</v>
      </c>
      <c r="C65" s="155" t="s">
        <v>178</v>
      </c>
      <c r="D65" s="156">
        <v>38</v>
      </c>
      <c r="F65" s="137" t="s">
        <v>143</v>
      </c>
      <c r="G65" s="137">
        <v>3</v>
      </c>
      <c r="H65" s="179">
        <f t="shared" si="4"/>
        <v>2.9126213592233011E-2</v>
      </c>
      <c r="J65" s="49" t="s">
        <v>44</v>
      </c>
      <c r="K65" s="137"/>
      <c r="L65" s="53"/>
    </row>
    <row r="66" spans="1:12" ht="18">
      <c r="A66" s="154" t="s">
        <v>79</v>
      </c>
      <c r="B66" s="155">
        <v>1</v>
      </c>
      <c r="C66" s="155" t="s">
        <v>178</v>
      </c>
      <c r="D66" s="156">
        <v>39</v>
      </c>
      <c r="F66" s="137" t="s">
        <v>109</v>
      </c>
      <c r="G66" s="137">
        <v>2</v>
      </c>
      <c r="H66" s="179">
        <f t="shared" si="4"/>
        <v>1.9417475728155338E-2</v>
      </c>
      <c r="K66" s="52"/>
      <c r="L66" s="53"/>
    </row>
    <row r="67" spans="1:12" ht="18">
      <c r="A67" s="154" t="s">
        <v>188</v>
      </c>
      <c r="B67" s="155">
        <v>1</v>
      </c>
      <c r="C67" s="155" t="s">
        <v>178</v>
      </c>
      <c r="D67" s="156">
        <v>40</v>
      </c>
      <c r="F67" s="137" t="s">
        <v>116</v>
      </c>
      <c r="G67" s="137">
        <v>2</v>
      </c>
      <c r="H67" s="179">
        <f t="shared" si="4"/>
        <v>1.9417475728155338E-2</v>
      </c>
      <c r="K67" s="52"/>
      <c r="L67" s="53"/>
    </row>
    <row r="68" spans="1:12" ht="18">
      <c r="A68" s="154" t="s">
        <v>189</v>
      </c>
      <c r="B68" s="155">
        <v>1</v>
      </c>
      <c r="C68" s="155" t="s">
        <v>178</v>
      </c>
      <c r="D68" s="156">
        <v>41</v>
      </c>
      <c r="F68" s="137" t="s">
        <v>130</v>
      </c>
      <c r="G68" s="137">
        <v>2</v>
      </c>
      <c r="H68" s="179">
        <f t="shared" si="4"/>
        <v>1.9417475728155338E-2</v>
      </c>
      <c r="K68" s="52"/>
      <c r="L68" s="53"/>
    </row>
    <row r="69" spans="1:12" ht="18">
      <c r="A69" s="154" t="s">
        <v>129</v>
      </c>
      <c r="B69" s="155">
        <v>1</v>
      </c>
      <c r="C69" s="155" t="s">
        <v>178</v>
      </c>
      <c r="D69" s="156">
        <v>42</v>
      </c>
      <c r="F69" s="137" t="s">
        <v>126</v>
      </c>
      <c r="G69" s="137">
        <v>1</v>
      </c>
      <c r="H69" s="179">
        <f t="shared" si="4"/>
        <v>9.7087378640776691E-3</v>
      </c>
      <c r="K69" s="52"/>
      <c r="L69" s="53"/>
    </row>
    <row r="70" spans="1:12" ht="18">
      <c r="A70" s="154" t="s">
        <v>141</v>
      </c>
      <c r="B70" s="155">
        <v>1</v>
      </c>
      <c r="C70" s="155" t="s">
        <v>178</v>
      </c>
      <c r="D70" s="156">
        <v>43</v>
      </c>
      <c r="F70" s="137" t="s">
        <v>164</v>
      </c>
      <c r="G70" s="137">
        <v>1</v>
      </c>
      <c r="H70" s="179">
        <f t="shared" si="4"/>
        <v>9.7087378640776691E-3</v>
      </c>
      <c r="K70" s="52"/>
      <c r="L70" s="53"/>
    </row>
    <row r="71" spans="1:12" ht="18">
      <c r="A71" s="154" t="s">
        <v>190</v>
      </c>
      <c r="B71" s="155">
        <v>1</v>
      </c>
      <c r="C71" s="155" t="s">
        <v>178</v>
      </c>
      <c r="D71" s="156">
        <v>44</v>
      </c>
      <c r="F71" s="137" t="s">
        <v>142</v>
      </c>
      <c r="G71" s="137">
        <v>1</v>
      </c>
      <c r="H71" s="179">
        <f t="shared" si="4"/>
        <v>9.7087378640776691E-3</v>
      </c>
    </row>
    <row r="72" spans="1:12" ht="18">
      <c r="A72" s="154" t="s">
        <v>191</v>
      </c>
      <c r="B72" s="155">
        <v>1</v>
      </c>
      <c r="C72" s="155" t="s">
        <v>178</v>
      </c>
      <c r="D72" s="156">
        <v>45</v>
      </c>
      <c r="F72" s="137" t="s">
        <v>165</v>
      </c>
      <c r="G72" s="137">
        <v>1</v>
      </c>
      <c r="H72" s="179">
        <f t="shared" si="4"/>
        <v>9.7087378640776691E-3</v>
      </c>
      <c r="K72" s="52"/>
      <c r="L72" s="53"/>
    </row>
    <row r="73" spans="1:12" ht="18">
      <c r="A73" s="154" t="s">
        <v>192</v>
      </c>
      <c r="B73" s="155">
        <v>1</v>
      </c>
      <c r="C73" s="155" t="s">
        <v>178</v>
      </c>
      <c r="D73" s="156">
        <v>46</v>
      </c>
      <c r="F73" s="137" t="s">
        <v>125</v>
      </c>
      <c r="G73" s="137">
        <v>1</v>
      </c>
      <c r="H73" s="179">
        <f t="shared" si="4"/>
        <v>9.7087378640776691E-3</v>
      </c>
      <c r="K73" s="52"/>
      <c r="L73" s="53"/>
    </row>
    <row r="74" spans="1:12" ht="18">
      <c r="A74" s="154" t="s">
        <v>98</v>
      </c>
      <c r="B74" s="155">
        <v>1</v>
      </c>
      <c r="C74" s="155" t="s">
        <v>178</v>
      </c>
      <c r="D74" s="156">
        <v>47</v>
      </c>
      <c r="F74" s="177" t="s">
        <v>47</v>
      </c>
      <c r="G74" s="177">
        <v>8</v>
      </c>
      <c r="H74" s="180">
        <f t="shared" si="4"/>
        <v>7.7669902912621352E-2</v>
      </c>
    </row>
    <row r="75" spans="1:12" ht="15.75" thickBot="1">
      <c r="A75" s="30" t="s">
        <v>47</v>
      </c>
      <c r="B75" s="31">
        <v>8</v>
      </c>
      <c r="C75" s="153">
        <f t="shared" ref="C75" si="5">B75/$E$18</f>
        <v>7.7669902912621352E-2</v>
      </c>
      <c r="D75" s="132"/>
      <c r="F75" s="127" t="s">
        <v>26</v>
      </c>
      <c r="G75" s="42">
        <f>SUM(G61:G74)</f>
        <v>103</v>
      </c>
      <c r="H75" s="32"/>
    </row>
    <row r="76" spans="1:12" ht="23.25">
      <c r="A76" s="139" t="s">
        <v>38</v>
      </c>
      <c r="B76" s="142">
        <f>SUM(B28:B75)</f>
        <v>103</v>
      </c>
      <c r="C76" s="149"/>
      <c r="D76" s="132"/>
    </row>
    <row r="77" spans="1:12">
      <c r="A77" s="140"/>
      <c r="B77" s="6"/>
      <c r="C77" s="141"/>
      <c r="D77" s="132"/>
    </row>
    <row r="78" spans="1:12">
      <c r="A78" s="140"/>
      <c r="B78" s="6"/>
      <c r="C78" s="141"/>
      <c r="D78" s="132"/>
    </row>
    <row r="79" spans="1:12">
      <c r="A79" s="87"/>
      <c r="B79" s="87"/>
      <c r="C79" s="87"/>
      <c r="D79" s="132"/>
    </row>
    <row r="80" spans="1:12">
      <c r="A80" s="87"/>
      <c r="B80" s="87"/>
      <c r="C80" s="87"/>
      <c r="D80" s="132"/>
    </row>
    <row r="81" spans="1:4">
      <c r="A81" s="140"/>
      <c r="B81" s="6"/>
      <c r="C81" s="141"/>
      <c r="D81" s="132"/>
    </row>
    <row r="82" spans="1:4">
      <c r="A82" s="140"/>
      <c r="B82" s="6"/>
      <c r="C82" s="141"/>
      <c r="D82" s="132"/>
    </row>
    <row r="90" spans="1:4">
      <c r="D90" s="132"/>
    </row>
  </sheetData>
  <sortState ref="F43:H56">
    <sortCondition descending="1" ref="G43:G56"/>
  </sortState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5"/>
  <sheetViews>
    <sheetView topLeftCell="B13" workbookViewId="0">
      <selection activeCell="E34" sqref="E34"/>
    </sheetView>
  </sheetViews>
  <sheetFormatPr baseColWidth="10" defaultRowHeight="15"/>
  <cols>
    <col min="2" max="2" width="46.140625" customWidth="1"/>
    <col min="3" max="3" width="24.5703125" customWidth="1"/>
    <col min="4" max="5" width="22.5703125" customWidth="1"/>
    <col min="7" max="7" width="26.140625" customWidth="1"/>
    <col min="9" max="9" width="11.42578125" customWidth="1"/>
    <col min="12" max="12" width="23.42578125" customWidth="1"/>
  </cols>
  <sheetData>
    <row r="1" spans="2:13" ht="42" customHeight="1" thickBot="1">
      <c r="C1" s="138" t="s">
        <v>117</v>
      </c>
      <c r="D1" s="138" t="s">
        <v>87</v>
      </c>
      <c r="H1" s="187" t="s">
        <v>93</v>
      </c>
      <c r="I1" s="187"/>
      <c r="J1" s="187"/>
    </row>
    <row r="2" spans="2:13" ht="39" thickTop="1" thickBot="1">
      <c r="B2" s="78">
        <v>44188</v>
      </c>
      <c r="C2" s="79" t="s">
        <v>49</v>
      </c>
      <c r="D2" s="79" t="s">
        <v>50</v>
      </c>
      <c r="E2" s="80" t="s">
        <v>51</v>
      </c>
      <c r="H2" s="181" t="s">
        <v>52</v>
      </c>
      <c r="I2" s="182"/>
      <c r="J2" s="183"/>
      <c r="L2" s="128" t="s">
        <v>100</v>
      </c>
      <c r="M2" s="129">
        <f>H3</f>
        <v>127</v>
      </c>
    </row>
    <row r="3" spans="2:13" ht="19.5" thickBot="1">
      <c r="B3" s="81" t="s">
        <v>53</v>
      </c>
      <c r="C3" s="82">
        <v>752</v>
      </c>
      <c r="D3" s="82">
        <v>45</v>
      </c>
      <c r="E3" s="83">
        <f>D3/C3</f>
        <v>5.9840425531914897E-2</v>
      </c>
      <c r="G3" s="53"/>
      <c r="H3" s="184">
        <v>127</v>
      </c>
      <c r="I3" s="185"/>
      <c r="J3" s="186"/>
      <c r="L3" s="130" t="s">
        <v>101</v>
      </c>
      <c r="M3" s="131">
        <f>H6</f>
        <v>0</v>
      </c>
    </row>
    <row r="4" spans="2:13" ht="19.5" thickBot="1">
      <c r="B4" s="84" t="s">
        <v>54</v>
      </c>
      <c r="C4" s="85">
        <v>404</v>
      </c>
      <c r="D4" s="85">
        <v>58</v>
      </c>
      <c r="E4" s="86">
        <f>D4/C4</f>
        <v>0.14356435643564355</v>
      </c>
      <c r="G4" s="53"/>
      <c r="H4" s="87"/>
      <c r="I4" s="87"/>
      <c r="J4" s="87"/>
    </row>
    <row r="5" spans="2:13" ht="19.5" thickBot="1">
      <c r="B5" s="88" t="s">
        <v>55</v>
      </c>
      <c r="C5" s="89">
        <f>SUM(C3:C4)</f>
        <v>1156</v>
      </c>
      <c r="D5" s="89">
        <f>SUM(D3:D4)</f>
        <v>103</v>
      </c>
      <c r="E5" s="90">
        <f>D5/C5</f>
        <v>8.9100346020761251E-2</v>
      </c>
      <c r="H5" s="181" t="s">
        <v>56</v>
      </c>
      <c r="I5" s="182"/>
      <c r="J5" s="183"/>
    </row>
    <row r="6" spans="2:13" ht="15.75" thickBot="1">
      <c r="H6" s="184">
        <v>0</v>
      </c>
      <c r="I6" s="185"/>
      <c r="J6" s="186"/>
    </row>
    <row r="7" spans="2:13" ht="15.75" thickBot="1">
      <c r="E7" s="113" t="s">
        <v>118</v>
      </c>
      <c r="F7" s="113"/>
    </row>
    <row r="8" spans="2:13" ht="39" thickTop="1" thickBot="1">
      <c r="B8" s="102" t="s">
        <v>35</v>
      </c>
      <c r="C8" s="103">
        <f>'20201226'!A18</f>
        <v>24</v>
      </c>
      <c r="E8" s="118" t="s">
        <v>82</v>
      </c>
      <c r="F8" s="119">
        <v>407</v>
      </c>
      <c r="I8" s="158"/>
    </row>
    <row r="9" spans="2:13" ht="19.5" thickBot="1">
      <c r="B9" s="104" t="s">
        <v>36</v>
      </c>
      <c r="C9" s="105">
        <f>'20201226'!B18</f>
        <v>21</v>
      </c>
      <c r="E9" s="120" t="s">
        <v>57</v>
      </c>
      <c r="F9" s="121">
        <v>837</v>
      </c>
      <c r="I9" s="158"/>
    </row>
    <row r="10" spans="2:13" ht="38.25" thickBot="1">
      <c r="B10" s="106" t="s">
        <v>34</v>
      </c>
      <c r="C10" s="107">
        <f>'20201226'!C18</f>
        <v>55</v>
      </c>
      <c r="E10" s="122" t="s">
        <v>83</v>
      </c>
      <c r="F10" s="123">
        <v>50</v>
      </c>
      <c r="I10" s="158"/>
    </row>
    <row r="11" spans="2:13" ht="38.25" thickBot="1">
      <c r="B11" s="104" t="s">
        <v>58</v>
      </c>
      <c r="C11" s="105">
        <f>'20201226'!D18</f>
        <v>3</v>
      </c>
      <c r="E11" s="120" t="s">
        <v>84</v>
      </c>
      <c r="F11" s="121">
        <v>14</v>
      </c>
      <c r="I11" s="158"/>
    </row>
    <row r="12" spans="2:13" ht="19.5" thickBot="1">
      <c r="B12" s="108" t="s">
        <v>59</v>
      </c>
      <c r="C12" s="109">
        <f>'20201226'!E18</f>
        <v>103</v>
      </c>
      <c r="E12" s="124" t="s">
        <v>3</v>
      </c>
      <c r="F12" s="125">
        <f>SUM(F8:F11)</f>
        <v>1308</v>
      </c>
    </row>
    <row r="14" spans="2:13">
      <c r="C14" t="s">
        <v>60</v>
      </c>
      <c r="D14" t="s">
        <v>88</v>
      </c>
      <c r="E14" t="s">
        <v>61</v>
      </c>
    </row>
    <row r="15" spans="2:13">
      <c r="B15" t="s">
        <v>62</v>
      </c>
      <c r="C15" s="91">
        <f>'20201226'!E3+'20201226'!E4</f>
        <v>8.0808080808080801E-2</v>
      </c>
      <c r="D15" s="92">
        <v>0.11188811188811189</v>
      </c>
      <c r="E15" s="111">
        <f>C15-D15</f>
        <v>-3.1080031080031087E-2</v>
      </c>
    </row>
    <row r="16" spans="2:13">
      <c r="B16" t="s">
        <v>63</v>
      </c>
      <c r="C16" s="91">
        <f>'20201226'!E3+'20201226'!E4+'20201226'!E5+'20201226'!E6</f>
        <v>0.38383838383838387</v>
      </c>
      <c r="D16" s="92">
        <v>0.30069930069930073</v>
      </c>
      <c r="E16" s="111">
        <f t="shared" ref="E16:E19" si="0">C16-D16</f>
        <v>8.3139083139083136E-2</v>
      </c>
    </row>
    <row r="17" spans="2:10">
      <c r="B17" t="s">
        <v>64</v>
      </c>
      <c r="C17" s="91">
        <f>'20201226'!E7+'20201226'!E6+'20201226'!E5+'20201226'!E4+'20201226'!E3</f>
        <v>0.51515151515151514</v>
      </c>
      <c r="D17" s="92">
        <v>0.47552447552447552</v>
      </c>
      <c r="E17" s="111">
        <f t="shared" si="0"/>
        <v>3.9627039627039617E-2</v>
      </c>
    </row>
    <row r="18" spans="2:10">
      <c r="B18" t="s">
        <v>65</v>
      </c>
      <c r="C18" s="91">
        <f>'20201226'!E10+'20201226'!E11</f>
        <v>0.2121212121212121</v>
      </c>
      <c r="D18" s="92">
        <v>0.25874125874125875</v>
      </c>
      <c r="E18" s="93">
        <f t="shared" si="0"/>
        <v>-4.6620046620046651E-2</v>
      </c>
    </row>
    <row r="19" spans="2:10" ht="18">
      <c r="B19" t="s">
        <v>66</v>
      </c>
      <c r="C19" s="91">
        <f>'20201226'!E11</f>
        <v>0.10101010101010101</v>
      </c>
      <c r="D19" s="92">
        <v>0.13986013986013987</v>
      </c>
      <c r="E19" s="93">
        <f t="shared" si="0"/>
        <v>-3.8850038850038862E-2</v>
      </c>
      <c r="J19" s="53"/>
    </row>
    <row r="20" spans="2:10" ht="6" customHeight="1">
      <c r="J20" s="53"/>
    </row>
    <row r="21" spans="2:10" ht="18">
      <c r="B21" s="94"/>
      <c r="J21" s="53"/>
    </row>
    <row r="22" spans="2:10" ht="18.75" thickBot="1">
      <c r="B22" s="95" t="s">
        <v>67</v>
      </c>
      <c r="C22" s="96" t="s">
        <v>68</v>
      </c>
      <c r="D22" s="96" t="s">
        <v>28</v>
      </c>
      <c r="E22" s="112" t="s">
        <v>81</v>
      </c>
      <c r="J22" s="53"/>
    </row>
    <row r="23" spans="2:10" ht="18">
      <c r="B23" s="52" t="s">
        <v>96</v>
      </c>
      <c r="C23" s="53">
        <v>3</v>
      </c>
      <c r="D23" s="53" t="s">
        <v>148</v>
      </c>
      <c r="E23" s="97">
        <f>C25/SUM(C23:C27)</f>
        <v>0.51282051282051277</v>
      </c>
      <c r="J23" s="53"/>
    </row>
    <row r="24" spans="2:10" ht="18">
      <c r="B24" s="52" t="s">
        <v>110</v>
      </c>
      <c r="C24" s="53">
        <v>2</v>
      </c>
      <c r="D24" s="53" t="s">
        <v>149</v>
      </c>
      <c r="E24" s="97"/>
      <c r="J24" s="53"/>
    </row>
    <row r="25" spans="2:10" ht="18">
      <c r="B25" s="52" t="s">
        <v>69</v>
      </c>
      <c r="C25" s="53">
        <v>20</v>
      </c>
      <c r="D25" s="53" t="s">
        <v>150</v>
      </c>
      <c r="J25" s="53"/>
    </row>
    <row r="26" spans="2:10" ht="18">
      <c r="B26" s="52" t="s">
        <v>70</v>
      </c>
      <c r="C26" s="53">
        <v>5</v>
      </c>
      <c r="D26" s="53" t="s">
        <v>151</v>
      </c>
    </row>
    <row r="27" spans="2:10" ht="18">
      <c r="B27" s="52" t="s">
        <v>71</v>
      </c>
      <c r="C27" s="53">
        <v>9</v>
      </c>
      <c r="D27" s="53" t="s">
        <v>152</v>
      </c>
    </row>
    <row r="28" spans="2:10" ht="18">
      <c r="B28" s="52" t="s">
        <v>47</v>
      </c>
      <c r="C28" s="53">
        <v>64</v>
      </c>
      <c r="D28" s="53" t="s">
        <v>153</v>
      </c>
    </row>
    <row r="30" spans="2:10" ht="18.75" thickBot="1">
      <c r="B30" s="95" t="s">
        <v>72</v>
      </c>
      <c r="C30" s="96" t="s">
        <v>68</v>
      </c>
      <c r="D30" s="96" t="s">
        <v>28</v>
      </c>
    </row>
    <row r="31" spans="2:10" ht="18">
      <c r="B31" s="52" t="s">
        <v>73</v>
      </c>
      <c r="C31" s="53">
        <v>87</v>
      </c>
      <c r="D31" s="53" t="s">
        <v>144</v>
      </c>
    </row>
    <row r="32" spans="2:10" ht="18">
      <c r="B32" s="52" t="s">
        <v>154</v>
      </c>
      <c r="C32" s="53">
        <v>1</v>
      </c>
      <c r="D32" s="53" t="s">
        <v>132</v>
      </c>
      <c r="E32" s="112" t="s">
        <v>80</v>
      </c>
    </row>
    <row r="33" spans="2:5" ht="18">
      <c r="B33" s="52" t="s">
        <v>74</v>
      </c>
      <c r="C33" s="53">
        <v>1</v>
      </c>
      <c r="D33" s="53" t="s">
        <v>133</v>
      </c>
      <c r="E33" s="97">
        <f>C31/SUM(C31:C39)</f>
        <v>0.91578947368421049</v>
      </c>
    </row>
    <row r="34" spans="2:5" ht="18">
      <c r="B34" s="52" t="s">
        <v>155</v>
      </c>
      <c r="C34" s="53">
        <v>1</v>
      </c>
      <c r="D34" s="53" t="s">
        <v>133</v>
      </c>
    </row>
    <row r="35" spans="2:5" ht="18">
      <c r="B35" s="52" t="s">
        <v>156</v>
      </c>
      <c r="C35" s="53">
        <v>1</v>
      </c>
      <c r="D35" s="53" t="s">
        <v>133</v>
      </c>
    </row>
    <row r="36" spans="2:5" ht="18">
      <c r="B36" s="52" t="s">
        <v>157</v>
      </c>
      <c r="C36" s="53">
        <v>1</v>
      </c>
      <c r="D36" s="53" t="s">
        <v>133</v>
      </c>
    </row>
    <row r="37" spans="2:5" ht="18">
      <c r="B37" s="52" t="s">
        <v>128</v>
      </c>
      <c r="C37" s="53">
        <v>1</v>
      </c>
      <c r="D37" s="53" t="s">
        <v>127</v>
      </c>
    </row>
    <row r="38" spans="2:5" ht="18">
      <c r="B38" s="52" t="s">
        <v>145</v>
      </c>
      <c r="C38" s="53">
        <v>1</v>
      </c>
      <c r="D38" s="53" t="s">
        <v>127</v>
      </c>
    </row>
    <row r="39" spans="2:5" ht="18">
      <c r="B39" s="52" t="s">
        <v>158</v>
      </c>
      <c r="C39">
        <v>1</v>
      </c>
      <c r="D39" s="53" t="s">
        <v>127</v>
      </c>
    </row>
    <row r="40" spans="2:5" ht="18">
      <c r="B40" s="52" t="s">
        <v>47</v>
      </c>
      <c r="C40">
        <v>8</v>
      </c>
      <c r="D40" s="53" t="s">
        <v>127</v>
      </c>
    </row>
    <row r="41" spans="2:5" ht="18">
      <c r="B41" s="52"/>
      <c r="C41" s="53"/>
      <c r="D41" s="53"/>
    </row>
    <row r="45" spans="2:5" ht="18">
      <c r="B45" s="52"/>
      <c r="C45" s="53"/>
      <c r="D45" s="53"/>
    </row>
  </sheetData>
  <mergeCells count="5">
    <mergeCell ref="H2:J2"/>
    <mergeCell ref="H3:J3"/>
    <mergeCell ref="H5:J5"/>
    <mergeCell ref="H6:J6"/>
    <mergeCell ref="H1:J1"/>
  </mergeCells>
  <conditionalFormatting sqref="E14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15:E19">
    <cfRule type="cellIs" dxfId="1" priority="1" operator="greater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20201226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2020-12-27T17:26:33Z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