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275"/>
  </bookViews>
  <sheets>
    <sheet name="20201212" sheetId="1" r:id="rId1"/>
    <sheet name="PARA OCULTAR POSITIVIDAD" sheetId="2" state="hidden" r:id="rId2"/>
  </sheets>
  <definedNames>
    <definedName name="_xlnm._FilterDatabase" localSheetId="0" hidden="1">'20201212'!$N$43:$O$92</definedName>
    <definedName name="_xlnm.Print_Area" localSheetId="1">'PARA OCULTAR POSITIVIDAD'!$A$15:$E$54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B94" i="1"/>
  <c r="C93" i="1"/>
  <c r="E32" i="2"/>
  <c r="E23" i="2"/>
  <c r="C22" i="1" l="1"/>
  <c r="C30" i="2" l="1"/>
  <c r="C32" i="1" l="1"/>
  <c r="C28" i="1" l="1"/>
  <c r="C89" i="1"/>
  <c r="C76" i="1"/>
  <c r="C71" i="1"/>
  <c r="C92" i="1"/>
  <c r="C29" i="1"/>
  <c r="C60" i="1"/>
  <c r="C91" i="1"/>
  <c r="C87" i="1"/>
  <c r="C48" i="1"/>
  <c r="C90" i="1"/>
  <c r="C84" i="1"/>
  <c r="C68" i="1"/>
  <c r="C44" i="1"/>
  <c r="C79" i="1"/>
  <c r="C63" i="1"/>
  <c r="C83" i="1"/>
  <c r="C75" i="1"/>
  <c r="C67" i="1"/>
  <c r="C56" i="1"/>
  <c r="C40" i="1"/>
  <c r="C88" i="1"/>
  <c r="C80" i="1"/>
  <c r="C72" i="1"/>
  <c r="C64" i="1"/>
  <c r="C52" i="1"/>
  <c r="C36" i="1"/>
  <c r="C59" i="1"/>
  <c r="C55" i="1"/>
  <c r="C51" i="1"/>
  <c r="C47" i="1"/>
  <c r="C43" i="1"/>
  <c r="C39" i="1"/>
  <c r="C35" i="1"/>
  <c r="C31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H44" i="1"/>
  <c r="G57" i="1"/>
  <c r="C11" i="2"/>
  <c r="C10" i="2"/>
  <c r="C9" i="2"/>
  <c r="C8" i="2"/>
  <c r="H57" i="1" l="1"/>
  <c r="C5" i="2"/>
  <c r="D5" i="2"/>
  <c r="E4" i="2"/>
  <c r="E3" i="2"/>
  <c r="E5" i="2" l="1"/>
  <c r="E18" i="1" l="1"/>
  <c r="C12" i="2" l="1"/>
  <c r="D19" i="1"/>
  <c r="A19" i="1"/>
  <c r="B19" i="1"/>
  <c r="C19" i="1"/>
  <c r="C23" i="1"/>
  <c r="H54" i="1" l="1"/>
  <c r="H48" i="1" l="1"/>
  <c r="H56" i="1"/>
  <c r="H55" i="1"/>
  <c r="H45" i="1"/>
  <c r="H52" i="1"/>
  <c r="H49" i="1"/>
  <c r="H53" i="1"/>
  <c r="H46" i="1"/>
  <c r="H47" i="1"/>
  <c r="H51" i="1"/>
  <c r="H50" i="1"/>
  <c r="B12" i="1" l="1"/>
  <c r="G37" i="1" l="1"/>
  <c r="C12" i="1" l="1"/>
  <c r="D4" i="1" l="1"/>
  <c r="D5" i="1"/>
  <c r="D6" i="1"/>
  <c r="D7" i="1"/>
  <c r="D8" i="1"/>
  <c r="D9" i="1"/>
  <c r="D10" i="1"/>
  <c r="D11" i="1"/>
  <c r="D3" i="1"/>
  <c r="D12" i="1" l="1"/>
  <c r="E10" i="1" s="1"/>
  <c r="E3" i="1" l="1"/>
  <c r="B13" i="1"/>
  <c r="E4" i="1"/>
  <c r="E5" i="1"/>
  <c r="E6" i="1"/>
  <c r="E7" i="1"/>
  <c r="E8" i="1"/>
  <c r="E9" i="1"/>
  <c r="E11" i="1"/>
  <c r="C19" i="2" s="1"/>
  <c r="E19" i="2" s="1"/>
  <c r="C13" i="1"/>
  <c r="C16" i="2" l="1"/>
  <c r="E16" i="2" s="1"/>
  <c r="C17" i="2"/>
  <c r="E17" i="2" s="1"/>
  <c r="F3" i="1"/>
  <c r="F4" i="1" s="1"/>
  <c r="F5" i="1" s="1"/>
  <c r="F6" i="1" s="1"/>
  <c r="F7" i="1" s="1"/>
  <c r="F8" i="1" s="1"/>
  <c r="F9" i="1" s="1"/>
  <c r="F10" i="1" s="1"/>
  <c r="F11" i="1" s="1"/>
  <c r="C15" i="2"/>
  <c r="E15" i="2" s="1"/>
  <c r="C18" i="2"/>
  <c r="E18" i="2" s="1"/>
</calcChain>
</file>

<file path=xl/sharedStrings.xml><?xml version="1.0" encoding="utf-8"?>
<sst xmlns="http://schemas.openxmlformats.org/spreadsheetml/2006/main" count="268" uniqueCount="215">
  <si>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</si>
  <si>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</si>
  <si>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</si>
  <si>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</si>
  <si>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</si>
  <si>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</si>
  <si>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</si>
  <si>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</si>
  <si>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</si>
  <si>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</si>
  <si>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</si>
  <si>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</si>
  <si>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</si>
  <si>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</si>
  <si>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</si>
  <si>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</si>
  <si>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</si>
  <si>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</si>
  <si>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</si>
  <si>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</si>
  <si>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</si>
  <si>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</si>
  <si>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</si>
  <si>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</si>
  <si>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</si>
  <si>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</si>
  <si>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</si>
  <si>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</si>
  <si>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</si>
  <si>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</si>
  <si>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</si>
  <si>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</si>
  <si>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</si>
  <si>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</si>
  <si>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Sagasta-Ruiseñores</t>
  </si>
  <si>
    <t>Huesca Capital Nº 2 (Santo Grial)</t>
  </si>
  <si>
    <t>Actur Norte</t>
  </si>
  <si>
    <t>OTROS/NO IdeNTIFICADO</t>
  </si>
  <si>
    <t>Delicias Sur</t>
  </si>
  <si>
    <t>Barbastro</t>
  </si>
  <si>
    <t>Alcañiz</t>
  </si>
  <si>
    <t>Utebo</t>
  </si>
  <si>
    <t>Teruel Ensanche</t>
  </si>
  <si>
    <t>Ejea de los Caballeros</t>
  </si>
  <si>
    <t>Jaca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</si>
  <si>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</si>
  <si>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</si>
  <si>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</si>
  <si>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</si>
  <si>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</si>
  <si>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</si>
  <si>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</si>
  <si>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Zuera</t>
  </si>
  <si>
    <t>Fraga</t>
  </si>
  <si>
    <t>Tarazona</t>
  </si>
  <si>
    <t>Total casos confirmados en Aragón</t>
  </si>
  <si>
    <t>Cuarte de Huerva</t>
  </si>
  <si>
    <t>CALATAYUD</t>
  </si>
  <si>
    <t>ZARAGOZA II</t>
  </si>
  <si>
    <t>Cinco Villas</t>
  </si>
  <si>
    <t>Bajo Cinca / Baix Cinca</t>
  </si>
  <si>
    <t>COMARCA</t>
  </si>
  <si>
    <t>&gt;20</t>
  </si>
  <si>
    <t>5-9</t>
  </si>
  <si>
    <t>0-4</t>
  </si>
  <si>
    <t>10-14</t>
  </si>
  <si>
    <t>15-20</t>
  </si>
  <si>
    <t>Teruel Centro</t>
  </si>
  <si>
    <t>Desconocido</t>
  </si>
  <si>
    <t>Santa Isabel</t>
  </si>
  <si>
    <t>Las Fuentes Norte</t>
  </si>
  <si>
    <t>Bajo Aragón</t>
  </si>
  <si>
    <t>Caspe</t>
  </si>
  <si>
    <t>Andorra</t>
  </si>
  <si>
    <t>Gúdar-Javalambre</t>
  </si>
  <si>
    <t>Bajo Aragón-Caspe / Baix Aragó-Casp</t>
  </si>
  <si>
    <t>SECTOR SANITARIO</t>
  </si>
  <si>
    <t>Casablanca</t>
  </si>
  <si>
    <t>Actur Sur</t>
  </si>
  <si>
    <t>Madre Vedruna-Miraflores</t>
  </si>
  <si>
    <t>Oliver</t>
  </si>
  <si>
    <t>Parque Goya</t>
  </si>
  <si>
    <t>Cinca Medio</t>
  </si>
  <si>
    <t>Número</t>
  </si>
  <si>
    <t>Pruebas +</t>
  </si>
  <si>
    <t>Positividad</t>
  </si>
  <si>
    <t>ALTAS EPIDEMIOLÓGICAS</t>
  </si>
  <si>
    <t>PCR CARGADAS</t>
  </si>
  <si>
    <t>TEST RÁPIDOS ANTÍGENOS REALIZADOS</t>
  </si>
  <si>
    <t>TODAS LAS PRUEBAS</t>
  </si>
  <si>
    <t>FALLECIDOS</t>
  </si>
  <si>
    <t>PCR</t>
  </si>
  <si>
    <t>No identificados</t>
  </si>
  <si>
    <t>Total</t>
  </si>
  <si>
    <t>dia actual</t>
  </si>
  <si>
    <t>diferencia</t>
  </si>
  <si>
    <t>Menos de 14 años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</si>
  <si>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</si>
  <si>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</si>
  <si>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</si>
  <si>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</si>
  <si>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</si>
  <si>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</si>
  <si>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Centro sanitario</t>
  </si>
  <si>
    <t>Domicilio</t>
  </si>
  <si>
    <t>Laboral</t>
  </si>
  <si>
    <t>Otros</t>
  </si>
  <si>
    <t>País de origen</t>
  </si>
  <si>
    <t>España</t>
  </si>
  <si>
    <t>Marruecos</t>
  </si>
  <si>
    <t>Ecuador</t>
  </si>
  <si>
    <t>Venezuela</t>
  </si>
  <si>
    <t>Rumania</t>
  </si>
  <si>
    <t>Nicaragua</t>
  </si>
  <si>
    <t>%  sobre el total dia previo</t>
  </si>
  <si>
    <t>Mancomunidad Central De Zaragoza</t>
  </si>
  <si>
    <t>Comunidad De Teruel</t>
  </si>
  <si>
    <t>Ribera Alta Del Ebro</t>
  </si>
  <si>
    <t>Hoya De Huesca / Plana De Uesca</t>
  </si>
  <si>
    <t>Valdejalón</t>
  </si>
  <si>
    <t>Andorra-Sierra De Arcos</t>
  </si>
  <si>
    <t>Campo De Daroca</t>
  </si>
  <si>
    <t>La Jacetania</t>
  </si>
  <si>
    <t>La Litera / La Llitera</t>
  </si>
  <si>
    <t>Sierra De Albarracín</t>
  </si>
  <si>
    <t>Somontano De Barbastro</t>
  </si>
  <si>
    <t>Alagon</t>
  </si>
  <si>
    <t>Bombarda</t>
  </si>
  <si>
    <t>Fernando El Catolico</t>
  </si>
  <si>
    <t>Torrero La Paz</t>
  </si>
  <si>
    <t>Delicias Norte</t>
  </si>
  <si>
    <t>Alfajarin</t>
  </si>
  <si>
    <t>Ejea De Los Caballeros</t>
  </si>
  <si>
    <t>San Jose Sur</t>
  </si>
  <si>
    <t>Sarrion</t>
  </si>
  <si>
    <t>Villamayor</t>
  </si>
  <si>
    <t>Zalfonada</t>
  </si>
  <si>
    <t>Almozara</t>
  </si>
  <si>
    <t>Venecia</t>
  </si>
  <si>
    <t>Albarracin</t>
  </si>
  <si>
    <t>Hernan Cortes</t>
  </si>
  <si>
    <t>Huesca Capital Nº 1 (Perpetuo Socorro)</t>
  </si>
  <si>
    <t>Maella</t>
  </si>
  <si>
    <t>Miralbueno-Garrapinillos</t>
  </si>
  <si>
    <t>Monzon Urbana</t>
  </si>
  <si>
    <t>San Jose Norte</t>
  </si>
  <si>
    <t>Torre Ramona</t>
  </si>
  <si>
    <t>Valdefierro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</si>
  <si>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</si>
  <si>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</si>
  <si>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</si>
  <si>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</si>
  <si>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</si>
  <si>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</si>
  <si>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</si>
  <si>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Gallur</t>
  </si>
  <si>
    <t>Independencia</t>
  </si>
  <si>
    <t>Mora De Rubielos</t>
  </si>
  <si>
    <t>Borja</t>
  </si>
  <si>
    <t>Maria De Huerva</t>
  </si>
  <si>
    <t>San Jose Centro</t>
  </si>
  <si>
    <t>Arrabal</t>
  </si>
  <si>
    <t>Calatayud Urbana</t>
  </si>
  <si>
    <t>Romareda - Seminario</t>
  </si>
  <si>
    <t>San Pablo</t>
  </si>
  <si>
    <t>1.59</t>
  </si>
  <si>
    <t>61.46</t>
  </si>
  <si>
    <t xml:space="preserve">DE DATA COVID SELECCIONANDO EL DIA </t>
  </si>
  <si>
    <t>Del kettle de TODOS LOS CASOS POR FECHA DE ULTIMO RESULTADO. TIPO PRUEBA</t>
  </si>
  <si>
    <t>DATO DE APPSANIDAD</t>
  </si>
  <si>
    <t>DATO DE SIVIES. SIEMPRE NOTIFICADO A SIVIES</t>
  </si>
  <si>
    <t>Berdun</t>
  </si>
  <si>
    <t>La Almunia De Doña Godina</t>
  </si>
  <si>
    <t>Fuentes De Ebro</t>
  </si>
  <si>
    <t>Villel</t>
  </si>
  <si>
    <t>Campo De Borja</t>
  </si>
  <si>
    <t>Comunidad De Calatayud</t>
  </si>
  <si>
    <t>Distribución por edad y sexo: en 7 casos confirmados no ha sido posible identificar la edad o el sexo</t>
  </si>
  <si>
    <t>Distribución por provincias: en 2 casos confirmados no ha sido posible identificar la provincia de procedencia</t>
  </si>
  <si>
    <t>dia previo(pegar valores)</t>
  </si>
  <si>
    <t>Distribución por síntomas: en 1 casos confirmados no ha sido posible identificar la existencia o no de sintomatología</t>
  </si>
  <si>
    <t>Escolar</t>
  </si>
  <si>
    <t>84.66</t>
  </si>
  <si>
    <t>3.17</t>
  </si>
  <si>
    <t>2.12</t>
  </si>
  <si>
    <t>Francia</t>
  </si>
  <si>
    <t>1.06</t>
  </si>
  <si>
    <t>Chile</t>
  </si>
  <si>
    <t>0.53</t>
  </si>
  <si>
    <t>Mexico</t>
  </si>
  <si>
    <t>Paraguay</t>
  </si>
  <si>
    <t>2.65</t>
  </si>
  <si>
    <t>32.28</t>
  </si>
  <si>
    <t>28.57</t>
  </si>
  <si>
    <t>12.17</t>
  </si>
  <si>
    <t>10.58</t>
  </si>
  <si>
    <t>5.82</t>
  </si>
  <si>
    <t>3.70</t>
  </si>
  <si>
    <t>Casetas</t>
  </si>
  <si>
    <t>Epila</t>
  </si>
  <si>
    <t>Tamarite De Litera</t>
  </si>
  <si>
    <t>Calamocha</t>
  </si>
  <si>
    <t>Herrera De Los Navarros</t>
  </si>
  <si>
    <t>Morata De Jalon</t>
  </si>
  <si>
    <t>Utrillas</t>
  </si>
  <si>
    <t>Distribución por Zona Básica de Salud (ZBS): en 4 casos confirmado no ha sido posible identificar la zona básica de salud.</t>
  </si>
  <si>
    <t>59.26</t>
  </si>
  <si>
    <t>5.29</t>
  </si>
  <si>
    <t>4.76</t>
  </si>
  <si>
    <t>Cuencas Mineras</t>
  </si>
  <si>
    <t>Jiloca</t>
  </si>
  <si>
    <t>Los Monegros</t>
  </si>
  <si>
    <t>Tarazona Y El Moncayo</t>
  </si>
  <si>
    <t>Distribución por Comarcas: en 4 casos confirmados no ha sido posible identificar la comarca.</t>
  </si>
  <si>
    <t>Distribución por Sector Sanitario: en 4 casos confirmado no ha sido posible identificar el sector sanitario.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</si>
</sst>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7" fillId="25" borderId="0" applyNumberFormat="0" applyBorder="0" applyAlignment="0" applyProtection="0"/>
    <xf numFmtId="0" fontId="2" fillId="26" borderId="20" applyNumberFormat="0" applyFont="0" applyAlignment="0" applyProtection="0"/>
  </cellStyleXfs>
  <cellXfs count="175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2" fillId="10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0" fillId="7" borderId="14" xfId="0" applyNumberFormat="1" applyFont="1" applyFill="1" applyBorder="1"/>
    <xf numFmtId="3" fontId="13" fillId="10" borderId="2" xfId="0" applyNumberFormat="1" applyFont="1" applyFill="1" applyBorder="1"/>
    <xf numFmtId="3" fontId="0" fillId="0" borderId="0" xfId="0" applyNumberFormat="1"/>
    <xf numFmtId="0" fontId="10" fillId="9" borderId="13" xfId="0" applyFont="1" applyFill="1" applyBorder="1" applyAlignment="1">
      <alignment horizontal="left"/>
    </xf>
    <xf numFmtId="0" fontId="10" fillId="9" borderId="14" xfId="0" applyNumberFormat="1" applyFont="1" applyFill="1" applyBorder="1"/>
    <xf numFmtId="10" fontId="10" fillId="9" borderId="15" xfId="1" applyNumberFormat="1" applyFont="1" applyFill="1" applyBorder="1"/>
    <xf numFmtId="0" fontId="11" fillId="13" borderId="11" xfId="0" applyFont="1" applyFill="1" applyBorder="1" applyAlignment="1">
      <alignment horizontal="left"/>
    </xf>
    <xf numFmtId="10" fontId="9" fillId="13" borderId="12" xfId="1" applyNumberFormat="1" applyFont="1" applyFill="1" applyBorder="1" applyAlignment="1">
      <alignment horizontal="right" vertical="center" wrapText="1"/>
    </xf>
    <xf numFmtId="0" fontId="14" fillId="13" borderId="5" xfId="0" applyNumberFormat="1" applyFont="1" applyFill="1" applyBorder="1"/>
    <xf numFmtId="0" fontId="11" fillId="14" borderId="11" xfId="0" applyFont="1" applyFill="1" applyBorder="1" applyAlignment="1">
      <alignment horizontal="left"/>
    </xf>
    <xf numFmtId="0" fontId="14" fillId="14" borderId="5" xfId="0" applyNumberFormat="1" applyFont="1" applyFill="1" applyBorder="1"/>
    <xf numFmtId="10" fontId="9" fillId="14" borderId="12" xfId="1" applyNumberFormat="1" applyFont="1" applyFill="1" applyBorder="1" applyAlignment="1">
      <alignment horizontal="right" vertical="center" wrapText="1"/>
    </xf>
    <xf numFmtId="0" fontId="3" fillId="15" borderId="5" xfId="0" applyFont="1" applyFill="1" applyBorder="1"/>
    <xf numFmtId="0" fontId="3" fillId="16" borderId="5" xfId="0" applyFont="1" applyFill="1" applyBorder="1"/>
    <xf numFmtId="0" fontId="3" fillId="17" borderId="5" xfId="0" applyFont="1" applyFill="1" applyBorder="1"/>
    <xf numFmtId="0" fontId="3" fillId="17" borderId="11" xfId="0" applyFont="1" applyFill="1" applyBorder="1"/>
    <xf numFmtId="0" fontId="15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15" fillId="6" borderId="5" xfId="0" applyFont="1" applyFill="1" applyBorder="1"/>
    <xf numFmtId="0" fontId="7" fillId="12" borderId="5" xfId="0" applyFont="1" applyFill="1" applyBorder="1"/>
    <xf numFmtId="0" fontId="11" fillId="5" borderId="11" xfId="0" applyFont="1" applyFill="1" applyBorder="1" applyAlignment="1">
      <alignment horizontal="left"/>
    </xf>
    <xf numFmtId="0" fontId="11" fillId="5" borderId="5" xfId="0" applyNumberFormat="1" applyFont="1" applyFill="1" applyBorder="1"/>
    <xf numFmtId="10" fontId="9" fillId="5" borderId="12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9" fillId="6" borderId="16" xfId="0" applyFont="1" applyFill="1" applyBorder="1" applyAlignment="1">
      <alignment horizontal="left"/>
    </xf>
    <xf numFmtId="0" fontId="9" fillId="6" borderId="6" xfId="0" applyNumberFormat="1" applyFont="1" applyFill="1" applyBorder="1"/>
    <xf numFmtId="10" fontId="9" fillId="6" borderId="17" xfId="0" applyNumberFormat="1" applyFont="1" applyFill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9" fillId="20" borderId="11" xfId="0" applyFont="1" applyFill="1" applyBorder="1" applyAlignment="1">
      <alignment horizontal="left"/>
    </xf>
    <xf numFmtId="0" fontId="9" fillId="20" borderId="5" xfId="0" applyNumberFormat="1" applyFont="1" applyFill="1" applyBorder="1"/>
    <xf numFmtId="10" fontId="9" fillId="20" borderId="12" xfId="0" applyNumberFormat="1" applyFont="1" applyFill="1" applyBorder="1" applyAlignment="1">
      <alignment horizontal="right" vertical="center" wrapText="1"/>
    </xf>
    <xf numFmtId="0" fontId="9" fillId="21" borderId="11" xfId="0" applyFont="1" applyFill="1" applyBorder="1" applyAlignment="1">
      <alignment horizontal="left"/>
    </xf>
    <xf numFmtId="0" fontId="9" fillId="21" borderId="5" xfId="0" applyNumberFormat="1" applyFont="1" applyFill="1" applyBorder="1"/>
    <xf numFmtId="10" fontId="9" fillId="21" borderId="12" xfId="0" applyNumberFormat="1" applyFont="1" applyFill="1" applyBorder="1" applyAlignment="1">
      <alignment horizontal="right" vertical="center" wrapText="1"/>
    </xf>
    <xf numFmtId="0" fontId="9" fillId="22" borderId="11" xfId="0" applyFont="1" applyFill="1" applyBorder="1" applyAlignment="1">
      <alignment horizontal="left"/>
    </xf>
    <xf numFmtId="0" fontId="9" fillId="22" borderId="5" xfId="0" applyNumberFormat="1" applyFont="1" applyFill="1" applyBorder="1"/>
    <xf numFmtId="10" fontId="9" fillId="22" borderId="12" xfId="0" applyNumberFormat="1" applyFont="1" applyFill="1" applyBorder="1" applyAlignment="1">
      <alignment horizontal="right" vertical="center" wrapText="1"/>
    </xf>
    <xf numFmtId="0" fontId="9" fillId="23" borderId="11" xfId="0" applyFont="1" applyFill="1" applyBorder="1" applyAlignment="1">
      <alignment horizontal="left"/>
    </xf>
    <xf numFmtId="0" fontId="9" fillId="23" borderId="5" xfId="0" applyNumberFormat="1" applyFont="1" applyFill="1" applyBorder="1"/>
    <xf numFmtId="10" fontId="9" fillId="23" borderId="12" xfId="0" applyNumberFormat="1" applyFont="1" applyFill="1" applyBorder="1" applyAlignment="1">
      <alignment horizontal="right" vertical="center" wrapText="1"/>
    </xf>
    <xf numFmtId="0" fontId="9" fillId="24" borderId="16" xfId="0" applyFont="1" applyFill="1" applyBorder="1" applyAlignment="1">
      <alignment horizontal="left"/>
    </xf>
    <xf numFmtId="0" fontId="9" fillId="24" borderId="6" xfId="0" applyNumberFormat="1" applyFont="1" applyFill="1" applyBorder="1"/>
    <xf numFmtId="10" fontId="9" fillId="24" borderId="17" xfId="0" applyNumberFormat="1" applyFont="1" applyFill="1" applyBorder="1" applyAlignment="1">
      <alignment horizontal="right" vertical="center" wrapText="1"/>
    </xf>
    <xf numFmtId="0" fontId="9" fillId="18" borderId="16" xfId="0" applyFont="1" applyFill="1" applyBorder="1" applyAlignment="1">
      <alignment horizontal="left"/>
    </xf>
    <xf numFmtId="0" fontId="9" fillId="18" borderId="6" xfId="0" applyNumberFormat="1" applyFont="1" applyFill="1" applyBorder="1"/>
    <xf numFmtId="10" fontId="9" fillId="18" borderId="17" xfId="0" applyNumberFormat="1" applyFont="1" applyFill="1" applyBorder="1" applyAlignment="1">
      <alignment horizontal="right" vertical="center" wrapText="1"/>
    </xf>
    <xf numFmtId="14" fontId="18" fillId="27" borderId="9" xfId="0" applyNumberFormat="1" applyFont="1" applyFill="1" applyBorder="1" applyAlignment="1">
      <alignment horizontal="center"/>
    </xf>
    <xf numFmtId="0" fontId="18" fillId="27" borderId="21" xfId="0" applyFont="1" applyFill="1" applyBorder="1" applyAlignment="1">
      <alignment horizontal="center"/>
    </xf>
    <xf numFmtId="0" fontId="18" fillId="27" borderId="2" xfId="0" applyFont="1" applyFill="1" applyBorder="1" applyAlignment="1">
      <alignment horizontal="center"/>
    </xf>
    <xf numFmtId="0" fontId="19" fillId="6" borderId="22" xfId="0" applyFont="1" applyFill="1" applyBorder="1" applyAlignment="1">
      <alignment horizontal="left"/>
    </xf>
    <xf numFmtId="0" fontId="19" fillId="6" borderId="6" xfId="0" applyFont="1" applyFill="1" applyBorder="1" applyAlignment="1">
      <alignment horizontal="center"/>
    </xf>
    <xf numFmtId="164" fontId="19" fillId="6" borderId="23" xfId="1" applyNumberFormat="1" applyFont="1" applyFill="1" applyBorder="1" applyAlignment="1">
      <alignment horizontal="center"/>
    </xf>
    <xf numFmtId="0" fontId="18" fillId="15" borderId="24" xfId="0" applyFont="1" applyFill="1" applyBorder="1"/>
    <xf numFmtId="0" fontId="18" fillId="15" borderId="5" xfId="0" applyFont="1" applyFill="1" applyBorder="1" applyAlignment="1">
      <alignment horizontal="center"/>
    </xf>
    <xf numFmtId="10" fontId="18" fillId="15" borderId="25" xfId="0" applyNumberFormat="1" applyFont="1" applyFill="1" applyBorder="1" applyAlignment="1">
      <alignment horizontal="center"/>
    </xf>
    <xf numFmtId="0" fontId="0" fillId="0" borderId="0" xfId="0" applyBorder="1"/>
    <xf numFmtId="0" fontId="18" fillId="16" borderId="26" xfId="0" applyFont="1" applyFill="1" applyBorder="1"/>
    <xf numFmtId="0" fontId="18" fillId="16" borderId="14" xfId="0" applyFont="1" applyFill="1" applyBorder="1" applyAlignment="1">
      <alignment horizontal="center"/>
    </xf>
    <xf numFmtId="10" fontId="18" fillId="16" borderId="27" xfId="0" applyNumberFormat="1" applyFont="1" applyFill="1" applyBorder="1" applyAlignment="1">
      <alignment horizontal="center"/>
    </xf>
    <xf numFmtId="9" fontId="0" fillId="15" borderId="0" xfId="1" applyFont="1" applyFill="1"/>
    <xf numFmtId="9" fontId="0" fillId="0" borderId="0" xfId="0" applyNumberFormat="1"/>
    <xf numFmtId="0" fontId="0" fillId="15" borderId="0" xfId="0" applyNumberFormat="1" applyFill="1"/>
    <xf numFmtId="0" fontId="21" fillId="0" borderId="0" xfId="0" applyFont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 wrapText="1"/>
    </xf>
    <xf numFmtId="0" fontId="0" fillId="15" borderId="0" xfId="0" applyFill="1"/>
    <xf numFmtId="0" fontId="1" fillId="8" borderId="28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0" fillId="6" borderId="5" xfId="0" applyFont="1" applyFill="1" applyBorder="1"/>
    <xf numFmtId="0" fontId="8" fillId="7" borderId="29" xfId="0" applyFont="1" applyFill="1" applyBorder="1" applyAlignment="1">
      <alignment horizontal="left"/>
    </xf>
    <xf numFmtId="3" fontId="10" fillId="7" borderId="30" xfId="0" applyNumberFormat="1" applyFont="1" applyFill="1" applyBorder="1"/>
    <xf numFmtId="0" fontId="10" fillId="6" borderId="11" xfId="0" applyFont="1" applyFill="1" applyBorder="1"/>
    <xf numFmtId="0" fontId="3" fillId="17" borderId="13" xfId="0" applyFont="1" applyFill="1" applyBorder="1"/>
    <xf numFmtId="0" fontId="3" fillId="17" borderId="14" xfId="0" applyFont="1" applyFill="1" applyBorder="1"/>
    <xf numFmtId="0" fontId="20" fillId="28" borderId="19" xfId="0" applyFont="1" applyFill="1" applyBorder="1" applyAlignment="1">
      <alignment horizontal="justify" vertical="center" wrapText="1"/>
    </xf>
    <xf numFmtId="0" fontId="20" fillId="28" borderId="31" xfId="0" applyFont="1" applyFill="1" applyBorder="1" applyAlignment="1">
      <alignment horizontal="right" vertical="center" wrapText="1"/>
    </xf>
    <xf numFmtId="0" fontId="20" fillId="6" borderId="11" xfId="0" applyFont="1" applyFill="1" applyBorder="1" applyAlignment="1">
      <alignment horizontal="justify" vertical="center" wrapText="1"/>
    </xf>
    <xf numFmtId="0" fontId="20" fillId="6" borderId="12" xfId="0" applyFont="1" applyFill="1" applyBorder="1" applyAlignment="1">
      <alignment horizontal="right" vertical="center" wrapText="1"/>
    </xf>
    <xf numFmtId="0" fontId="20" fillId="28" borderId="11" xfId="0" applyFont="1" applyFill="1" applyBorder="1" applyAlignment="1">
      <alignment horizontal="justify" vertical="center" wrapText="1"/>
    </xf>
    <xf numFmtId="0" fontId="20" fillId="28" borderId="12" xfId="0" applyFont="1" applyFill="1" applyBorder="1" applyAlignment="1">
      <alignment horizontal="right" vertical="center" wrapText="1"/>
    </xf>
    <xf numFmtId="0" fontId="20" fillId="28" borderId="13" xfId="0" applyFont="1" applyFill="1" applyBorder="1" applyAlignment="1">
      <alignment horizontal="justify" vertical="center" wrapText="1"/>
    </xf>
    <xf numFmtId="3" fontId="20" fillId="28" borderId="15" xfId="0" applyNumberFormat="1" applyFont="1" applyFill="1" applyBorder="1" applyAlignment="1">
      <alignment horizontal="right" vertical="center" wrapText="1"/>
    </xf>
    <xf numFmtId="0" fontId="1" fillId="29" borderId="8" xfId="0" applyFont="1" applyFill="1" applyBorder="1" applyAlignment="1">
      <alignment horizontal="center" vertical="center"/>
    </xf>
    <xf numFmtId="0" fontId="0" fillId="0" borderId="0" xfId="0" applyNumberFormat="1" applyFill="1"/>
    <xf numFmtId="0" fontId="0" fillId="26" borderId="20" xfId="3" applyFont="1"/>
    <xf numFmtId="0" fontId="17" fillId="25" borderId="0" xfId="2"/>
    <xf numFmtId="0" fontId="22" fillId="30" borderId="0" xfId="0" applyFont="1" applyFill="1"/>
    <xf numFmtId="0" fontId="23" fillId="30" borderId="0" xfId="0" applyFont="1" applyFill="1" applyBorder="1" applyAlignment="1">
      <alignment horizontal="left" vertical="center"/>
    </xf>
    <xf numFmtId="0" fontId="0" fillId="31" borderId="3" xfId="0" applyFill="1" applyBorder="1" applyAlignment="1">
      <alignment vertical="center"/>
    </xf>
    <xf numFmtId="0" fontId="0" fillId="31" borderId="4" xfId="0" applyFill="1" applyBorder="1" applyAlignment="1">
      <alignment horizontal="right" vertical="center"/>
    </xf>
    <xf numFmtId="0" fontId="8" fillId="31" borderId="1" xfId="0" applyFont="1" applyFill="1" applyBorder="1"/>
    <xf numFmtId="164" fontId="8" fillId="31" borderId="1" xfId="1" applyNumberFormat="1" applyFont="1" applyFill="1" applyBorder="1"/>
    <xf numFmtId="164" fontId="8" fillId="0" borderId="1" xfId="1" applyNumberFormat="1" applyFont="1" applyFill="1" applyBorder="1"/>
    <xf numFmtId="10" fontId="10" fillId="6" borderId="12" xfId="1" applyNumberFormat="1" applyFont="1" applyFill="1" applyBorder="1" applyAlignment="1">
      <alignment horizontal="right"/>
    </xf>
    <xf numFmtId="10" fontId="3" fillId="17" borderId="12" xfId="1" applyNumberFormat="1" applyFont="1" applyFill="1" applyBorder="1" applyAlignment="1">
      <alignment horizontal="right"/>
    </xf>
    <xf numFmtId="10" fontId="3" fillId="17" borderId="15" xfId="1" applyNumberFormat="1" applyFont="1" applyFill="1" applyBorder="1" applyAlignment="1">
      <alignment horizontal="right"/>
    </xf>
    <xf numFmtId="0" fontId="3" fillId="16" borderId="5" xfId="0" applyFont="1" applyFill="1" applyBorder="1" applyAlignment="1">
      <alignment horizontal="right"/>
    </xf>
    <xf numFmtId="0" fontId="3" fillId="15" borderId="5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0" fontId="3" fillId="7" borderId="32" xfId="0" applyFont="1" applyFill="1" applyBorder="1" applyAlignment="1">
      <alignment horizontal="left"/>
    </xf>
    <xf numFmtId="0" fontId="3" fillId="7" borderId="32" xfId="0" applyNumberFormat="1" applyFont="1" applyFill="1" applyBorder="1"/>
    <xf numFmtId="0" fontId="0" fillId="0" borderId="18" xfId="0" applyFill="1" applyBorder="1" applyAlignment="1">
      <alignment vertical="center"/>
    </xf>
    <xf numFmtId="0" fontId="0" fillId="0" borderId="33" xfId="0" applyFill="1" applyBorder="1" applyAlignment="1">
      <alignment horizontal="right" vertical="center"/>
    </xf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0" fontId="0" fillId="12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3E3"/>
      <color rgb="FFFFC6C6"/>
      <color rgb="FFFFAAAA"/>
      <color rgb="FFFF8E8E"/>
      <color rgb="FFFF7272"/>
      <color rgb="FFFF5555"/>
      <color rgb="FFFF3939"/>
      <color rgb="FF00CC00"/>
      <color rgb="FFFEE2DA"/>
      <color rgb="FFFEC2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zoomScaleNormal="100" workbookViewId="0">
      <selection activeCell="E30" sqref="E30"/>
    </sheetView>
  </sheetViews>
  <sheetFormatPr baseColWidth="10" defaultColWidth="9.140625" defaultRowHeight="15" x14ac:dyDescent="0.25"/>
  <cols>
    <col min="1" max="1" width="35.7109375" customWidth="1"/>
    <col min="2" max="2" width="19.7109375" customWidth="1"/>
    <col min="3" max="3" width="19.42578125" customWidth="1"/>
    <col min="4" max="4" width="18.7109375" customWidth="1"/>
    <col min="5" max="5" width="29.7109375" customWidth="1"/>
    <col min="6" max="6" width="20" customWidth="1"/>
    <col min="7" max="10" width="16.5703125" customWidth="1"/>
    <col min="11" max="11" width="15.85546875" customWidth="1"/>
    <col min="13" max="13" width="13.28515625" customWidth="1"/>
    <col min="14" max="15" width="21.85546875" customWidth="1"/>
  </cols>
  <sheetData>
    <row r="1" spans="1:17" ht="15" customHeight="1" thickBot="1" x14ac:dyDescent="0.3">
      <c r="A1" s="43" t="s">
        <v>177</v>
      </c>
      <c r="I1" s="145" t="s">
        <v>153</v>
      </c>
      <c r="J1" s="145"/>
      <c r="K1" s="145"/>
      <c r="L1" s="145"/>
      <c r="M1" s="79"/>
      <c r="N1" s="80"/>
      <c r="Q1" s="73"/>
    </row>
    <row r="2" spans="1:17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  <c r="G2" s="141" t="s">
        <v>114</v>
      </c>
      <c r="I2" s="146" t="s">
        <v>154</v>
      </c>
      <c r="J2" s="145"/>
      <c r="K2" s="145"/>
      <c r="L2" s="145"/>
      <c r="M2" s="79"/>
      <c r="N2" s="80"/>
      <c r="O2" s="73"/>
    </row>
    <row r="3" spans="1:17" ht="15" customHeight="1" thickBot="1" x14ac:dyDescent="0.3">
      <c r="A3" s="1" t="s">
        <v>4</v>
      </c>
      <c r="B3" s="23">
        <v>1</v>
      </c>
      <c r="C3" s="24">
        <v>0</v>
      </c>
      <c r="D3" s="9">
        <f>B3+C3</f>
        <v>1</v>
      </c>
      <c r="E3" s="15">
        <f>D3/$D$12</f>
        <v>5.4945054945054949E-3</v>
      </c>
      <c r="F3" s="4">
        <f>E3</f>
        <v>5.4945054945054949E-3</v>
      </c>
      <c r="G3" s="15">
        <v>3.5087719298245615E-3</v>
      </c>
      <c r="M3" s="79"/>
      <c r="N3" s="80"/>
    </row>
    <row r="4" spans="1:17" ht="15" customHeight="1" thickBot="1" x14ac:dyDescent="0.3">
      <c r="A4" s="1" t="s">
        <v>5</v>
      </c>
      <c r="B4" s="25">
        <v>9</v>
      </c>
      <c r="C4" s="21">
        <v>13</v>
      </c>
      <c r="D4" s="9">
        <f t="shared" ref="D4:D11" si="0">B4+C4</f>
        <v>22</v>
      </c>
      <c r="E4" s="15">
        <f t="shared" ref="E4:E11" si="1">D4/$D$12</f>
        <v>0.12087912087912088</v>
      </c>
      <c r="F4" s="42">
        <f>F3+E4</f>
        <v>0.12637362637362637</v>
      </c>
      <c r="G4" s="15">
        <v>9.4736842105263161E-2</v>
      </c>
      <c r="M4" s="79"/>
      <c r="N4" s="80"/>
    </row>
    <row r="5" spans="1:17" ht="15" customHeight="1" thickBot="1" x14ac:dyDescent="0.3">
      <c r="A5" s="1" t="s">
        <v>6</v>
      </c>
      <c r="B5" s="25">
        <v>8</v>
      </c>
      <c r="C5" s="21">
        <v>10</v>
      </c>
      <c r="D5" s="9">
        <f t="shared" si="0"/>
        <v>18</v>
      </c>
      <c r="E5" s="15">
        <f t="shared" si="1"/>
        <v>9.8901098901098897E-2</v>
      </c>
      <c r="F5" s="4">
        <f>F4+E5</f>
        <v>0.22527472527472525</v>
      </c>
      <c r="G5" s="15">
        <v>8.0701754385964913E-2</v>
      </c>
      <c r="J5" s="79"/>
      <c r="K5" s="80"/>
      <c r="M5" s="79"/>
      <c r="N5" s="80"/>
      <c r="Q5" s="73"/>
    </row>
    <row r="6" spans="1:17" ht="15" customHeight="1" thickBot="1" x14ac:dyDescent="0.3">
      <c r="A6" s="1" t="s">
        <v>7</v>
      </c>
      <c r="B6" s="25">
        <v>8</v>
      </c>
      <c r="C6" s="21">
        <v>9</v>
      </c>
      <c r="D6" s="9">
        <f t="shared" si="0"/>
        <v>17</v>
      </c>
      <c r="E6" s="15">
        <f t="shared" si="1"/>
        <v>9.3406593406593408E-2</v>
      </c>
      <c r="F6" s="10">
        <f t="shared" ref="F6:F11" si="2">F5+E6</f>
        <v>0.31868131868131866</v>
      </c>
      <c r="G6" s="15">
        <v>0.1368421052631579</v>
      </c>
      <c r="J6" s="79"/>
      <c r="K6" s="80"/>
      <c r="L6" s="73"/>
      <c r="M6" s="79"/>
      <c r="N6" s="80"/>
    </row>
    <row r="7" spans="1:17" ht="15" customHeight="1" thickBot="1" x14ac:dyDescent="0.3">
      <c r="A7" s="1" t="s">
        <v>8</v>
      </c>
      <c r="B7" s="25">
        <v>11</v>
      </c>
      <c r="C7" s="21">
        <v>16</v>
      </c>
      <c r="D7" s="9">
        <f t="shared" si="0"/>
        <v>27</v>
      </c>
      <c r="E7" s="15">
        <f t="shared" si="1"/>
        <v>0.14835164835164835</v>
      </c>
      <c r="F7" s="10">
        <f t="shared" si="2"/>
        <v>0.46703296703296704</v>
      </c>
      <c r="G7" s="15">
        <v>0.17543859649122806</v>
      </c>
      <c r="J7" s="79"/>
      <c r="K7" s="80"/>
    </row>
    <row r="8" spans="1:17" ht="15" customHeight="1" thickBot="1" x14ac:dyDescent="0.3">
      <c r="A8" s="1" t="s">
        <v>9</v>
      </c>
      <c r="B8" s="25">
        <v>16</v>
      </c>
      <c r="C8" s="21">
        <v>15</v>
      </c>
      <c r="D8" s="9">
        <f t="shared" si="0"/>
        <v>31</v>
      </c>
      <c r="E8" s="15">
        <f t="shared" si="1"/>
        <v>0.17032967032967034</v>
      </c>
      <c r="F8" s="4">
        <f t="shared" si="2"/>
        <v>0.63736263736263732</v>
      </c>
      <c r="G8" s="15">
        <v>0.12631578947368421</v>
      </c>
      <c r="J8" s="79"/>
      <c r="K8" s="80"/>
      <c r="N8" s="73"/>
      <c r="O8" s="73"/>
    </row>
    <row r="9" spans="1:17" ht="15" customHeight="1" thickBot="1" x14ac:dyDescent="0.3">
      <c r="A9" s="1" t="s">
        <v>10</v>
      </c>
      <c r="B9" s="25">
        <v>7</v>
      </c>
      <c r="C9" s="21">
        <v>17</v>
      </c>
      <c r="D9" s="9">
        <f t="shared" si="0"/>
        <v>24</v>
      </c>
      <c r="E9" s="15">
        <f t="shared" si="1"/>
        <v>0.13186813186813187</v>
      </c>
      <c r="F9" s="4">
        <f t="shared" si="2"/>
        <v>0.76923076923076916</v>
      </c>
      <c r="G9" s="15">
        <v>0.11578947368421053</v>
      </c>
      <c r="J9" s="79"/>
      <c r="K9" s="80"/>
      <c r="N9" s="73"/>
    </row>
    <row r="10" spans="1:17" ht="15" customHeight="1" thickBot="1" x14ac:dyDescent="0.3">
      <c r="A10" s="1" t="s">
        <v>11</v>
      </c>
      <c r="B10" s="25">
        <v>7</v>
      </c>
      <c r="C10" s="21">
        <v>7</v>
      </c>
      <c r="D10" s="9">
        <f t="shared" si="0"/>
        <v>14</v>
      </c>
      <c r="E10" s="15">
        <f t="shared" si="1"/>
        <v>7.6923076923076927E-2</v>
      </c>
      <c r="F10" s="4">
        <f t="shared" si="2"/>
        <v>0.84615384615384603</v>
      </c>
      <c r="G10" s="15">
        <v>6.6666666666666666E-2</v>
      </c>
      <c r="J10" s="79"/>
      <c r="K10" s="80"/>
    </row>
    <row r="11" spans="1:17" ht="15" customHeight="1" thickBot="1" x14ac:dyDescent="0.3">
      <c r="A11" s="1" t="s">
        <v>12</v>
      </c>
      <c r="B11" s="25">
        <v>13</v>
      </c>
      <c r="C11" s="21">
        <v>15</v>
      </c>
      <c r="D11" s="9">
        <f t="shared" si="0"/>
        <v>28</v>
      </c>
      <c r="E11" s="19">
        <f t="shared" si="1"/>
        <v>0.15384615384615385</v>
      </c>
      <c r="F11" s="4">
        <f t="shared" si="2"/>
        <v>0.99999999999999989</v>
      </c>
      <c r="G11" s="19">
        <v>0.2</v>
      </c>
    </row>
    <row r="12" spans="1:17" ht="15" customHeight="1" thickBot="1" x14ac:dyDescent="0.3">
      <c r="A12" s="35" t="s">
        <v>29</v>
      </c>
      <c r="B12" s="36">
        <f>SUM(B3:B11)</f>
        <v>80</v>
      </c>
      <c r="C12" s="36">
        <f>SUM(C3:C11)</f>
        <v>102</v>
      </c>
      <c r="D12" s="52">
        <f>SUM(D3:D11)</f>
        <v>182</v>
      </c>
      <c r="L12" s="73"/>
    </row>
    <row r="13" spans="1:17" ht="15" customHeight="1" x14ac:dyDescent="0.25">
      <c r="A13" s="5"/>
      <c r="B13" s="8">
        <f>B12/D12</f>
        <v>0.43956043956043955</v>
      </c>
      <c r="C13" s="8">
        <f>C12/D12</f>
        <v>0.56043956043956045</v>
      </c>
      <c r="D13" s="6"/>
    </row>
    <row r="14" spans="1:17" ht="15" customHeight="1" x14ac:dyDescent="0.25">
      <c r="A14" s="5"/>
      <c r="B14" s="8"/>
      <c r="C14" s="8"/>
      <c r="D14" s="6"/>
      <c r="E14" s="56"/>
    </row>
    <row r="15" spans="1:17" ht="15" customHeight="1" x14ac:dyDescent="0.25">
      <c r="A15" s="7"/>
      <c r="B15" s="7"/>
      <c r="C15" s="7"/>
      <c r="D15" s="7"/>
      <c r="E15" s="56"/>
    </row>
    <row r="16" spans="1:17" ht="15" customHeight="1" thickBot="1" x14ac:dyDescent="0.3">
      <c r="A16" s="43" t="s">
        <v>178</v>
      </c>
      <c r="E16" s="56"/>
    </row>
    <row r="17" spans="1:10" ht="15.75" thickBot="1" x14ac:dyDescent="0.3">
      <c r="A17" s="14" t="s">
        <v>13</v>
      </c>
      <c r="B17" s="12" t="s">
        <v>14</v>
      </c>
      <c r="C17" s="12" t="s">
        <v>15</v>
      </c>
      <c r="D17" s="12" t="s">
        <v>37</v>
      </c>
      <c r="E17" s="12" t="s">
        <v>3</v>
      </c>
      <c r="G17" s="163" t="s">
        <v>22</v>
      </c>
      <c r="H17" s="164"/>
      <c r="I17" s="165"/>
    </row>
    <row r="18" spans="1:10" ht="15.75" thickBot="1" x14ac:dyDescent="0.3">
      <c r="A18" s="22">
        <v>16</v>
      </c>
      <c r="B18" s="22">
        <v>22</v>
      </c>
      <c r="C18" s="22">
        <v>149</v>
      </c>
      <c r="D18" s="22">
        <v>2</v>
      </c>
      <c r="E18" s="53">
        <f>SUM(A18:D18)</f>
        <v>189</v>
      </c>
      <c r="G18" s="166">
        <v>3.2000000000000001E-2</v>
      </c>
      <c r="H18" s="167"/>
      <c r="I18" s="168"/>
    </row>
    <row r="19" spans="1:10" ht="15.75" thickBot="1" x14ac:dyDescent="0.3">
      <c r="A19" s="16">
        <f>A18/$E$18</f>
        <v>8.4656084656084651E-2</v>
      </c>
      <c r="B19" s="16">
        <f>B18/$E$18</f>
        <v>0.1164021164021164</v>
      </c>
      <c r="C19" s="16">
        <f t="shared" ref="C19:D19" si="3">C18/$E$18</f>
        <v>0.78835978835978837</v>
      </c>
      <c r="D19" s="16">
        <f t="shared" si="3"/>
        <v>1.0582010582010581E-2</v>
      </c>
      <c r="E19" s="2"/>
    </row>
    <row r="20" spans="1:10" ht="15.75" thickBot="1" x14ac:dyDescent="0.3">
      <c r="G20" s="163" t="s">
        <v>32</v>
      </c>
      <c r="H20" s="164"/>
      <c r="I20" s="165"/>
    </row>
    <row r="21" spans="1:10" ht="15.75" thickBot="1" x14ac:dyDescent="0.3">
      <c r="A21" s="44" t="s">
        <v>180</v>
      </c>
      <c r="G21" s="169">
        <v>19</v>
      </c>
      <c r="H21" s="170"/>
      <c r="I21" s="171"/>
    </row>
    <row r="22" spans="1:10" ht="15.75" thickBot="1" x14ac:dyDescent="0.3">
      <c r="A22" s="45" t="s">
        <v>19</v>
      </c>
      <c r="B22" s="3">
        <v>135</v>
      </c>
      <c r="C22" s="46">
        <f>B22/(B22+B23)</f>
        <v>0.71808510638297873</v>
      </c>
    </row>
    <row r="23" spans="1:10" ht="15.75" thickBot="1" x14ac:dyDescent="0.3">
      <c r="A23" s="47" t="s">
        <v>18</v>
      </c>
      <c r="B23" s="2">
        <v>53</v>
      </c>
      <c r="C23" s="48">
        <f>B23/(B22+B23)</f>
        <v>0.28191489361702127</v>
      </c>
    </row>
    <row r="26" spans="1:10" ht="15.75" thickBot="1" x14ac:dyDescent="0.3">
      <c r="A26" s="44" t="s">
        <v>205</v>
      </c>
      <c r="F26" s="44" t="s">
        <v>214</v>
      </c>
    </row>
    <row r="27" spans="1:10" ht="15.75" customHeight="1" thickBot="1" x14ac:dyDescent="0.3">
      <c r="A27" s="50" t="s">
        <v>16</v>
      </c>
      <c r="B27" s="51" t="s">
        <v>17</v>
      </c>
      <c r="C27" s="51" t="s">
        <v>23</v>
      </c>
      <c r="D27" s="51" t="s">
        <v>24</v>
      </c>
      <c r="E27" s="34"/>
      <c r="F27" s="11" t="s">
        <v>76</v>
      </c>
      <c r="G27" s="11" t="s">
        <v>30</v>
      </c>
      <c r="H27" s="11" t="s">
        <v>31</v>
      </c>
      <c r="J27" s="7"/>
    </row>
    <row r="28" spans="1:10" ht="15.75" thickBot="1" x14ac:dyDescent="0.3">
      <c r="A28" s="147" t="s">
        <v>130</v>
      </c>
      <c r="B28" s="148">
        <v>7</v>
      </c>
      <c r="C28" s="150">
        <f t="shared" ref="C28:C59" si="4">B28/$B$94</f>
        <v>3.7037037037037035E-2</v>
      </c>
      <c r="D28" s="149">
        <v>1</v>
      </c>
      <c r="F28" s="81" t="s">
        <v>28</v>
      </c>
      <c r="G28" s="82">
        <v>61</v>
      </c>
      <c r="H28" s="83" t="s">
        <v>192</v>
      </c>
      <c r="I28" s="17"/>
      <c r="J28" s="7"/>
    </row>
    <row r="29" spans="1:10" ht="15.75" thickBot="1" x14ac:dyDescent="0.3">
      <c r="A29" s="147" t="s">
        <v>159</v>
      </c>
      <c r="B29" s="148">
        <v>7</v>
      </c>
      <c r="C29" s="150">
        <f t="shared" si="4"/>
        <v>3.7037037037037035E-2</v>
      </c>
      <c r="D29" s="149">
        <v>2</v>
      </c>
      <c r="F29" s="102" t="s">
        <v>58</v>
      </c>
      <c r="G29" s="103">
        <v>54</v>
      </c>
      <c r="H29" s="104" t="s">
        <v>193</v>
      </c>
      <c r="I29" s="18"/>
      <c r="J29" s="7"/>
    </row>
    <row r="30" spans="1:10" ht="15.75" thickBot="1" x14ac:dyDescent="0.3">
      <c r="A30" s="147" t="s">
        <v>80</v>
      </c>
      <c r="B30" s="148">
        <v>7</v>
      </c>
      <c r="C30" s="150">
        <f t="shared" si="4"/>
        <v>3.7037037037037035E-2</v>
      </c>
      <c r="D30" s="149">
        <v>3</v>
      </c>
      <c r="F30" s="84" t="s">
        <v>27</v>
      </c>
      <c r="G30" s="85">
        <v>23</v>
      </c>
      <c r="H30" s="86" t="s">
        <v>194</v>
      </c>
      <c r="I30" s="18"/>
      <c r="J30" s="7"/>
    </row>
    <row r="31" spans="1:10" ht="15.75" thickBot="1" x14ac:dyDescent="0.3">
      <c r="A31" s="147" t="s">
        <v>147</v>
      </c>
      <c r="B31" s="148">
        <v>7</v>
      </c>
      <c r="C31" s="150">
        <f t="shared" si="4"/>
        <v>3.7037037037037035E-2</v>
      </c>
      <c r="D31" s="149">
        <v>4</v>
      </c>
      <c r="F31" s="87" t="s">
        <v>14</v>
      </c>
      <c r="G31" s="88">
        <v>20</v>
      </c>
      <c r="H31" s="89" t="s">
        <v>195</v>
      </c>
      <c r="I31" s="18"/>
      <c r="J31" s="7"/>
    </row>
    <row r="32" spans="1:10" ht="15.75" thickBot="1" x14ac:dyDescent="0.3">
      <c r="A32" s="37" t="s">
        <v>34</v>
      </c>
      <c r="B32" s="38">
        <v>6</v>
      </c>
      <c r="C32" s="151">
        <f t="shared" si="4"/>
        <v>3.1746031746031744E-2</v>
      </c>
      <c r="D32" s="31">
        <v>5</v>
      </c>
      <c r="F32" s="90" t="s">
        <v>25</v>
      </c>
      <c r="G32" s="91">
        <v>11</v>
      </c>
      <c r="H32" s="92" t="s">
        <v>196</v>
      </c>
      <c r="I32" s="18"/>
      <c r="J32" s="7"/>
    </row>
    <row r="33" spans="1:14" ht="15.75" thickBot="1" x14ac:dyDescent="0.3">
      <c r="A33" s="37" t="s">
        <v>134</v>
      </c>
      <c r="B33" s="38">
        <v>6</v>
      </c>
      <c r="C33" s="151">
        <f t="shared" si="4"/>
        <v>3.1746031746031744E-2</v>
      </c>
      <c r="D33" s="31">
        <v>6</v>
      </c>
      <c r="F33" s="93" t="s">
        <v>26</v>
      </c>
      <c r="G33" s="94">
        <v>7</v>
      </c>
      <c r="H33" s="95" t="s">
        <v>197</v>
      </c>
      <c r="I33" s="18"/>
      <c r="J33" s="7"/>
    </row>
    <row r="34" spans="1:14" ht="15.75" thickBot="1" x14ac:dyDescent="0.3">
      <c r="A34" s="37" t="s">
        <v>33</v>
      </c>
      <c r="B34" s="38">
        <v>6</v>
      </c>
      <c r="C34" s="151">
        <f t="shared" si="4"/>
        <v>3.1746031746031744E-2</v>
      </c>
      <c r="D34" s="31">
        <v>7</v>
      </c>
      <c r="F34" s="96" t="s">
        <v>13</v>
      </c>
      <c r="G34" s="97">
        <v>7</v>
      </c>
      <c r="H34" s="98" t="s">
        <v>197</v>
      </c>
      <c r="I34" s="18"/>
      <c r="J34" s="7"/>
    </row>
    <row r="35" spans="1:14" ht="15.75" thickBot="1" x14ac:dyDescent="0.3">
      <c r="A35" s="37" t="s">
        <v>172</v>
      </c>
      <c r="B35" s="38">
        <v>5</v>
      </c>
      <c r="C35" s="151">
        <f t="shared" si="4"/>
        <v>2.6455026455026454E-2</v>
      </c>
      <c r="D35" s="31">
        <v>8</v>
      </c>
      <c r="F35" s="99" t="s">
        <v>57</v>
      </c>
      <c r="G35" s="100">
        <v>2</v>
      </c>
      <c r="H35" s="101" t="s">
        <v>186</v>
      </c>
      <c r="I35" s="18"/>
      <c r="J35" s="7"/>
    </row>
    <row r="36" spans="1:14" ht="15.75" thickBot="1" x14ac:dyDescent="0.3">
      <c r="A36" s="37" t="s">
        <v>81</v>
      </c>
      <c r="B36" s="38">
        <v>5</v>
      </c>
      <c r="C36" s="151">
        <f t="shared" si="4"/>
        <v>2.6455026455026454E-2</v>
      </c>
      <c r="D36" s="31">
        <v>9</v>
      </c>
      <c r="F36" s="32" t="s">
        <v>68</v>
      </c>
      <c r="G36" s="33">
        <v>4</v>
      </c>
      <c r="H36" s="39" t="s">
        <v>184</v>
      </c>
      <c r="I36" s="18"/>
      <c r="J36" s="7"/>
    </row>
    <row r="37" spans="1:14" ht="18.75" thickBot="1" x14ac:dyDescent="0.3">
      <c r="A37" s="29" t="s">
        <v>138</v>
      </c>
      <c r="B37" s="30">
        <v>5</v>
      </c>
      <c r="C37" s="151">
        <f t="shared" si="4"/>
        <v>2.6455026455026454E-2</v>
      </c>
      <c r="D37" s="31">
        <v>10</v>
      </c>
      <c r="F37" s="40" t="s">
        <v>29</v>
      </c>
      <c r="G37" s="54">
        <f>SUM(G28:G36)</f>
        <v>189</v>
      </c>
      <c r="H37" s="41"/>
      <c r="I37" s="18"/>
      <c r="J37" s="7"/>
      <c r="M37" s="79"/>
      <c r="N37" s="80"/>
    </row>
    <row r="38" spans="1:14" ht="18.75" thickBot="1" x14ac:dyDescent="0.3">
      <c r="A38" s="29" t="s">
        <v>39</v>
      </c>
      <c r="B38" s="30">
        <v>4</v>
      </c>
      <c r="C38" s="151">
        <f t="shared" si="4"/>
        <v>2.1164021164021163E-2</v>
      </c>
      <c r="D38" s="31">
        <v>11</v>
      </c>
      <c r="M38" s="79"/>
      <c r="N38" s="80"/>
    </row>
    <row r="39" spans="1:14" ht="18.75" thickBot="1" x14ac:dyDescent="0.3">
      <c r="A39" s="29" t="s">
        <v>127</v>
      </c>
      <c r="B39" s="30">
        <v>4</v>
      </c>
      <c r="C39" s="151">
        <f t="shared" si="4"/>
        <v>2.1164021164021163E-2</v>
      </c>
      <c r="D39" s="31">
        <v>12</v>
      </c>
      <c r="I39" s="26"/>
      <c r="J39" s="26"/>
      <c r="K39" s="79"/>
      <c r="L39" s="80"/>
      <c r="M39" s="79"/>
      <c r="N39" s="80"/>
    </row>
    <row r="40" spans="1:14" ht="18.75" thickBot="1" x14ac:dyDescent="0.3">
      <c r="A40" s="29" t="s">
        <v>158</v>
      </c>
      <c r="B40" s="30">
        <v>4</v>
      </c>
      <c r="C40" s="151">
        <f t="shared" si="4"/>
        <v>2.1164021164021163E-2</v>
      </c>
      <c r="D40" s="31">
        <v>13</v>
      </c>
      <c r="I40" s="27"/>
      <c r="J40" s="27"/>
      <c r="K40" s="79"/>
      <c r="L40" s="80"/>
      <c r="M40" s="79"/>
      <c r="N40" s="80"/>
    </row>
    <row r="41" spans="1:14" ht="18.75" thickBot="1" x14ac:dyDescent="0.3">
      <c r="A41" s="29" t="s">
        <v>198</v>
      </c>
      <c r="B41" s="30">
        <v>4</v>
      </c>
      <c r="C41" s="151">
        <f t="shared" si="4"/>
        <v>2.1164021164021163E-2</v>
      </c>
      <c r="D41" s="31">
        <v>14</v>
      </c>
      <c r="I41" s="28"/>
      <c r="J41" s="28"/>
      <c r="K41" s="79"/>
      <c r="L41" s="80"/>
      <c r="M41" s="79"/>
      <c r="N41" s="80"/>
    </row>
    <row r="42" spans="1:14" ht="18.75" thickBot="1" x14ac:dyDescent="0.3">
      <c r="A42" s="29" t="s">
        <v>72</v>
      </c>
      <c r="B42" s="30">
        <v>4</v>
      </c>
      <c r="C42" s="151">
        <f t="shared" si="4"/>
        <v>2.1164021164021163E-2</v>
      </c>
      <c r="D42" s="31">
        <v>15</v>
      </c>
      <c r="F42" s="26" t="s">
        <v>45</v>
      </c>
      <c r="G42" s="26"/>
      <c r="H42" s="26"/>
      <c r="I42" s="28"/>
      <c r="J42" s="28"/>
      <c r="K42" s="79"/>
      <c r="L42" s="80"/>
      <c r="M42" s="79"/>
      <c r="N42" s="80"/>
    </row>
    <row r="43" spans="1:14" ht="18.75" thickBot="1" x14ac:dyDescent="0.3">
      <c r="A43" s="29" t="s">
        <v>199</v>
      </c>
      <c r="B43" s="30">
        <v>4</v>
      </c>
      <c r="C43" s="151">
        <f t="shared" si="4"/>
        <v>2.1164021164021163E-2</v>
      </c>
      <c r="D43" s="31">
        <v>16</v>
      </c>
      <c r="F43" s="125" t="s">
        <v>51</v>
      </c>
      <c r="G43" s="125" t="s">
        <v>30</v>
      </c>
      <c r="H43" s="125" t="s">
        <v>31</v>
      </c>
      <c r="K43" s="79"/>
      <c r="L43" s="80"/>
      <c r="M43" s="79"/>
      <c r="N43" s="80"/>
    </row>
    <row r="44" spans="1:14" ht="18.75" thickBot="1" x14ac:dyDescent="0.3">
      <c r="A44" s="29" t="s">
        <v>128</v>
      </c>
      <c r="B44" s="30">
        <v>4</v>
      </c>
      <c r="C44" s="151">
        <f t="shared" si="4"/>
        <v>2.1164021164021163E-2</v>
      </c>
      <c r="D44" s="31">
        <v>17</v>
      </c>
      <c r="F44" s="60" t="s">
        <v>46</v>
      </c>
      <c r="G44" s="62">
        <v>97</v>
      </c>
      <c r="H44" s="61">
        <f t="shared" ref="H44:H56" si="5">G44/$B$94</f>
        <v>0.51322751322751325</v>
      </c>
      <c r="K44" s="79"/>
      <c r="L44" s="80"/>
      <c r="M44" s="79"/>
      <c r="N44" s="80"/>
    </row>
    <row r="45" spans="1:14" ht="18.75" thickBot="1" x14ac:dyDescent="0.3">
      <c r="A45" s="29" t="s">
        <v>157</v>
      </c>
      <c r="B45" s="30">
        <v>4</v>
      </c>
      <c r="C45" s="151">
        <f t="shared" si="4"/>
        <v>2.1164021164021163E-2</v>
      </c>
      <c r="D45" s="31">
        <v>18</v>
      </c>
      <c r="E45" s="20"/>
      <c r="F45" s="63" t="s">
        <v>56</v>
      </c>
      <c r="G45" s="64">
        <v>6</v>
      </c>
      <c r="H45" s="65">
        <f t="shared" si="5"/>
        <v>3.1746031746031744E-2</v>
      </c>
      <c r="K45" s="79"/>
      <c r="L45" s="80"/>
      <c r="M45" s="79"/>
      <c r="N45" s="80"/>
    </row>
    <row r="46" spans="1:14" ht="18.75" thickBot="1" x14ac:dyDescent="0.3">
      <c r="A46" s="29" t="s">
        <v>160</v>
      </c>
      <c r="B46" s="30">
        <v>4</v>
      </c>
      <c r="C46" s="151">
        <f t="shared" si="4"/>
        <v>2.1164021164021163E-2</v>
      </c>
      <c r="D46" s="31">
        <v>19</v>
      </c>
      <c r="F46" s="60" t="s">
        <v>48</v>
      </c>
      <c r="G46" s="62">
        <v>5</v>
      </c>
      <c r="H46" s="61">
        <f t="shared" si="5"/>
        <v>2.6455026455026454E-2</v>
      </c>
      <c r="K46" s="79"/>
      <c r="L46" s="80"/>
      <c r="M46" s="79"/>
      <c r="N46" s="80"/>
    </row>
    <row r="47" spans="1:14" ht="18.75" thickBot="1" x14ac:dyDescent="0.3">
      <c r="A47" s="29" t="s">
        <v>146</v>
      </c>
      <c r="B47" s="30">
        <v>4</v>
      </c>
      <c r="C47" s="151">
        <f t="shared" si="4"/>
        <v>2.1164021164021163E-2</v>
      </c>
      <c r="D47" s="31">
        <v>20</v>
      </c>
      <c r="F47" s="63" t="s">
        <v>39</v>
      </c>
      <c r="G47" s="64">
        <v>4</v>
      </c>
      <c r="H47" s="65">
        <f t="shared" si="5"/>
        <v>2.1164021164021163E-2</v>
      </c>
      <c r="K47" s="79"/>
      <c r="L47" s="80"/>
      <c r="M47" s="79"/>
      <c r="N47" s="80"/>
    </row>
    <row r="48" spans="1:14" ht="18.75" thickBot="1" x14ac:dyDescent="0.3">
      <c r="A48" s="29" t="s">
        <v>52</v>
      </c>
      <c r="B48" s="30">
        <v>4</v>
      </c>
      <c r="C48" s="151">
        <f t="shared" si="4"/>
        <v>2.1164021164021163E-2</v>
      </c>
      <c r="D48" s="31">
        <v>21</v>
      </c>
      <c r="F48" s="60" t="s">
        <v>47</v>
      </c>
      <c r="G48" s="62">
        <v>2</v>
      </c>
      <c r="H48" s="61">
        <f t="shared" si="5"/>
        <v>1.0582010582010581E-2</v>
      </c>
      <c r="K48" s="79"/>
      <c r="L48" s="80"/>
      <c r="M48" s="79"/>
      <c r="N48" s="80"/>
    </row>
    <row r="49" spans="1:14" ht="18.75" thickBot="1" x14ac:dyDescent="0.3">
      <c r="A49" s="29" t="s">
        <v>137</v>
      </c>
      <c r="B49" s="30">
        <v>3</v>
      </c>
      <c r="C49" s="151">
        <f t="shared" si="4"/>
        <v>1.5873015873015872E-2</v>
      </c>
      <c r="D49" s="31">
        <v>22</v>
      </c>
      <c r="F49" s="63" t="s">
        <v>53</v>
      </c>
      <c r="G49" s="64">
        <v>2</v>
      </c>
      <c r="H49" s="65">
        <f t="shared" si="5"/>
        <v>1.0582010582010581E-2</v>
      </c>
      <c r="K49" s="79"/>
      <c r="L49" s="80"/>
      <c r="M49" s="79"/>
      <c r="N49" s="80"/>
    </row>
    <row r="50" spans="1:14" ht="18.75" thickBot="1" x14ac:dyDescent="0.3">
      <c r="A50" s="29" t="s">
        <v>171</v>
      </c>
      <c r="B50" s="30">
        <v>3</v>
      </c>
      <c r="C50" s="151">
        <f t="shared" si="4"/>
        <v>1.5873015873015872E-2</v>
      </c>
      <c r="D50" s="31">
        <v>23</v>
      </c>
      <c r="F50" s="60" t="s">
        <v>43</v>
      </c>
      <c r="G50" s="62">
        <v>2</v>
      </c>
      <c r="H50" s="61">
        <f t="shared" si="5"/>
        <v>1.0582010582010581E-2</v>
      </c>
      <c r="K50" s="79"/>
      <c r="L50" s="80"/>
      <c r="M50" s="79"/>
      <c r="N50" s="80"/>
    </row>
    <row r="51" spans="1:14" ht="18.75" thickBot="1" x14ac:dyDescent="0.3">
      <c r="A51" s="29" t="s">
        <v>77</v>
      </c>
      <c r="B51" s="30">
        <v>3</v>
      </c>
      <c r="C51" s="151">
        <f t="shared" si="4"/>
        <v>1.5873015873015872E-2</v>
      </c>
      <c r="D51" s="31">
        <v>24</v>
      </c>
      <c r="F51" s="63" t="s">
        <v>50</v>
      </c>
      <c r="G51" s="64">
        <v>2</v>
      </c>
      <c r="H51" s="65">
        <f t="shared" si="5"/>
        <v>1.0582010582010581E-2</v>
      </c>
      <c r="I51" s="7"/>
      <c r="K51" s="79"/>
      <c r="L51" s="80"/>
      <c r="M51" s="79"/>
      <c r="N51" s="80"/>
    </row>
    <row r="52" spans="1:14" ht="18.75" thickBot="1" x14ac:dyDescent="0.3">
      <c r="A52" s="29" t="s">
        <v>53</v>
      </c>
      <c r="B52" s="30">
        <v>3</v>
      </c>
      <c r="C52" s="151">
        <f t="shared" si="4"/>
        <v>1.5873015873015872E-2</v>
      </c>
      <c r="D52" s="31">
        <v>25</v>
      </c>
      <c r="F52" s="60" t="s">
        <v>44</v>
      </c>
      <c r="G52" s="62">
        <v>2</v>
      </c>
      <c r="H52" s="61">
        <f t="shared" si="5"/>
        <v>1.0582010582010581E-2</v>
      </c>
      <c r="K52" s="79"/>
      <c r="L52" s="80"/>
      <c r="M52" s="79"/>
      <c r="N52" s="80"/>
    </row>
    <row r="53" spans="1:14" ht="18.75" thickBot="1" x14ac:dyDescent="0.3">
      <c r="A53" s="37" t="s">
        <v>173</v>
      </c>
      <c r="B53" s="38">
        <v>3</v>
      </c>
      <c r="C53" s="151">
        <f t="shared" si="4"/>
        <v>1.5873015873015872E-2</v>
      </c>
      <c r="D53" s="31">
        <v>26</v>
      </c>
      <c r="F53" s="63" t="s">
        <v>40</v>
      </c>
      <c r="G53" s="64">
        <v>1</v>
      </c>
      <c r="H53" s="65">
        <f t="shared" si="5"/>
        <v>5.2910052910052907E-3</v>
      </c>
      <c r="K53" s="79"/>
      <c r="L53" s="80"/>
      <c r="M53" s="79"/>
      <c r="N53" s="80"/>
    </row>
    <row r="54" spans="1:14" ht="18.75" thickBot="1" x14ac:dyDescent="0.3">
      <c r="A54" s="37" t="s">
        <v>155</v>
      </c>
      <c r="B54" s="38">
        <v>3</v>
      </c>
      <c r="C54" s="151">
        <f t="shared" si="4"/>
        <v>1.5873015873015872E-2</v>
      </c>
      <c r="D54" s="31">
        <v>27</v>
      </c>
      <c r="F54" s="60" t="s">
        <v>49</v>
      </c>
      <c r="G54" s="62">
        <v>1</v>
      </c>
      <c r="H54" s="61">
        <f t="shared" si="5"/>
        <v>5.2910052910052907E-3</v>
      </c>
      <c r="I54" s="7"/>
      <c r="K54" s="79"/>
      <c r="L54" s="80"/>
      <c r="M54" s="79"/>
      <c r="N54" s="80"/>
    </row>
    <row r="55" spans="1:14" ht="18.75" thickBot="1" x14ac:dyDescent="0.3">
      <c r="A55" s="37" t="s">
        <v>156</v>
      </c>
      <c r="B55" s="38">
        <v>3</v>
      </c>
      <c r="C55" s="151">
        <f t="shared" si="4"/>
        <v>1.5873015873015872E-2</v>
      </c>
      <c r="D55" s="31">
        <v>28</v>
      </c>
      <c r="F55" s="76" t="s">
        <v>41</v>
      </c>
      <c r="G55" s="77">
        <v>0</v>
      </c>
      <c r="H55" s="78">
        <f t="shared" si="5"/>
        <v>0</v>
      </c>
      <c r="K55" s="79"/>
      <c r="L55" s="80"/>
      <c r="M55" s="79"/>
      <c r="N55" s="80"/>
    </row>
    <row r="56" spans="1:14" ht="18.75" thickBot="1" x14ac:dyDescent="0.3">
      <c r="A56" s="37" t="s">
        <v>164</v>
      </c>
      <c r="B56" s="38">
        <v>3</v>
      </c>
      <c r="C56" s="151">
        <f t="shared" si="4"/>
        <v>1.5873015873015872E-2</v>
      </c>
      <c r="D56" s="31">
        <v>29</v>
      </c>
      <c r="F56" s="76" t="s">
        <v>54</v>
      </c>
      <c r="G56" s="77">
        <v>0</v>
      </c>
      <c r="H56" s="78">
        <f t="shared" si="5"/>
        <v>0</v>
      </c>
      <c r="K56" s="79"/>
      <c r="L56" s="80"/>
      <c r="M56" s="79"/>
      <c r="N56" s="80"/>
    </row>
    <row r="57" spans="1:14" ht="18.75" thickBot="1" x14ac:dyDescent="0.3">
      <c r="A57" s="37" t="s">
        <v>67</v>
      </c>
      <c r="B57" s="38">
        <v>3</v>
      </c>
      <c r="C57" s="151">
        <f t="shared" si="4"/>
        <v>1.5873015873015872E-2</v>
      </c>
      <c r="D57" s="31">
        <v>30</v>
      </c>
      <c r="F57" s="57" t="s">
        <v>29</v>
      </c>
      <c r="G57" s="58">
        <f>SUM(G44:G56)</f>
        <v>124</v>
      </c>
      <c r="H57" s="59">
        <f>G57/B94</f>
        <v>0.65608465608465605</v>
      </c>
      <c r="K57" s="79"/>
      <c r="L57" s="80"/>
      <c r="M57" s="79"/>
      <c r="N57" s="80"/>
    </row>
    <row r="58" spans="1:14" ht="18.75" thickBot="1" x14ac:dyDescent="0.3">
      <c r="A58" s="37" t="s">
        <v>135</v>
      </c>
      <c r="B58" s="38">
        <v>3</v>
      </c>
      <c r="C58" s="151">
        <f t="shared" si="4"/>
        <v>1.5873015873015872E-2</v>
      </c>
      <c r="D58" s="31">
        <v>31</v>
      </c>
      <c r="F58" s="28"/>
      <c r="G58" s="28"/>
      <c r="H58" s="28"/>
      <c r="K58" s="79"/>
      <c r="L58" s="80"/>
      <c r="M58" s="79"/>
      <c r="N58" s="80"/>
    </row>
    <row r="59" spans="1:14" ht="18.75" thickBot="1" x14ac:dyDescent="0.3">
      <c r="A59" s="37" t="s">
        <v>136</v>
      </c>
      <c r="B59" s="38">
        <v>3</v>
      </c>
      <c r="C59" s="151">
        <f t="shared" si="4"/>
        <v>1.5873015873015872E-2</v>
      </c>
      <c r="D59" s="31">
        <v>32</v>
      </c>
      <c r="F59" s="28"/>
      <c r="G59" s="28"/>
      <c r="H59" s="28"/>
      <c r="K59" s="79"/>
      <c r="L59" s="80"/>
      <c r="M59" s="79"/>
      <c r="N59" s="80"/>
    </row>
    <row r="60" spans="1:14" ht="18.75" thickBot="1" x14ac:dyDescent="0.3">
      <c r="A60" s="37" t="s">
        <v>36</v>
      </c>
      <c r="B60" s="38">
        <v>2</v>
      </c>
      <c r="C60" s="151">
        <f t="shared" ref="C60:C91" si="6">B60/$B$94</f>
        <v>1.0582010582010581E-2</v>
      </c>
      <c r="D60" s="31">
        <v>33</v>
      </c>
      <c r="F60" s="44" t="s">
        <v>213</v>
      </c>
      <c r="K60" s="79"/>
      <c r="L60" s="80"/>
      <c r="M60" s="79"/>
      <c r="N60" s="80"/>
    </row>
    <row r="61" spans="1:14" ht="18.75" thickBot="1" x14ac:dyDescent="0.3">
      <c r="A61" s="37" t="s">
        <v>126</v>
      </c>
      <c r="B61" s="38">
        <v>2</v>
      </c>
      <c r="C61" s="151">
        <f t="shared" si="6"/>
        <v>1.0582010582010581E-2</v>
      </c>
      <c r="D61" s="31">
        <v>34</v>
      </c>
      <c r="F61" s="126" t="s">
        <v>61</v>
      </c>
      <c r="G61" s="126" t="s">
        <v>30</v>
      </c>
      <c r="H61" s="126" t="s">
        <v>31</v>
      </c>
      <c r="J61" s="70"/>
      <c r="K61" s="79"/>
      <c r="L61" s="80"/>
      <c r="M61" s="79"/>
      <c r="N61" s="80"/>
    </row>
    <row r="62" spans="1:14" ht="18.75" thickBot="1" x14ac:dyDescent="0.3">
      <c r="A62" s="37" t="s">
        <v>131</v>
      </c>
      <c r="B62" s="38">
        <v>2</v>
      </c>
      <c r="C62" s="151">
        <f t="shared" si="6"/>
        <v>1.0582010582010581E-2</v>
      </c>
      <c r="D62" s="31">
        <v>35</v>
      </c>
      <c r="F62" s="130" t="s">
        <v>115</v>
      </c>
      <c r="G62" s="127">
        <v>112</v>
      </c>
      <c r="H62" s="152" t="s">
        <v>206</v>
      </c>
      <c r="J62" s="71" t="s">
        <v>62</v>
      </c>
      <c r="K62" s="74"/>
      <c r="L62" s="80"/>
      <c r="M62" s="79"/>
      <c r="N62" s="80"/>
    </row>
    <row r="63" spans="1:14" ht="18.75" thickBot="1" x14ac:dyDescent="0.3">
      <c r="A63" s="37" t="s">
        <v>161</v>
      </c>
      <c r="B63" s="38">
        <v>2</v>
      </c>
      <c r="C63" s="151">
        <f t="shared" si="6"/>
        <v>1.0582010582010581E-2</v>
      </c>
      <c r="D63" s="31">
        <v>36</v>
      </c>
      <c r="F63" s="66" t="s">
        <v>74</v>
      </c>
      <c r="G63" s="66">
        <v>10</v>
      </c>
      <c r="H63" s="156" t="s">
        <v>207</v>
      </c>
      <c r="J63" s="72" t="s">
        <v>66</v>
      </c>
      <c r="K63" s="75"/>
      <c r="L63" s="80"/>
      <c r="M63" s="79"/>
      <c r="N63" s="80"/>
    </row>
    <row r="64" spans="1:14" ht="18.75" thickBot="1" x14ac:dyDescent="0.3">
      <c r="A64" s="37" t="s">
        <v>38</v>
      </c>
      <c r="B64" s="38">
        <v>2</v>
      </c>
      <c r="C64" s="151">
        <f t="shared" si="6"/>
        <v>1.0582010582010581E-2</v>
      </c>
      <c r="D64" s="31">
        <v>37</v>
      </c>
      <c r="F64" s="67" t="s">
        <v>119</v>
      </c>
      <c r="G64" s="67">
        <v>9</v>
      </c>
      <c r="H64" s="155" t="s">
        <v>208</v>
      </c>
      <c r="J64" s="72" t="s">
        <v>65</v>
      </c>
      <c r="K64" s="66"/>
      <c r="L64" s="80"/>
      <c r="M64" s="79"/>
      <c r="N64" s="80"/>
    </row>
    <row r="65" spans="1:14" ht="18.75" thickBot="1" x14ac:dyDescent="0.3">
      <c r="A65" s="29" t="s">
        <v>132</v>
      </c>
      <c r="B65" s="30">
        <v>2</v>
      </c>
      <c r="C65" s="151">
        <f t="shared" si="6"/>
        <v>1.0582010582010581E-2</v>
      </c>
      <c r="D65" s="31">
        <v>38</v>
      </c>
      <c r="F65" s="67" t="s">
        <v>116</v>
      </c>
      <c r="G65" s="67">
        <v>7</v>
      </c>
      <c r="H65" s="155" t="s">
        <v>197</v>
      </c>
      <c r="J65" s="72" t="s">
        <v>63</v>
      </c>
      <c r="K65" s="67"/>
      <c r="L65" s="80"/>
      <c r="M65" s="79"/>
      <c r="N65" s="80"/>
    </row>
    <row r="66" spans="1:14" ht="18.75" thickBot="1" x14ac:dyDescent="0.3">
      <c r="A66" s="37" t="s">
        <v>44</v>
      </c>
      <c r="B66" s="38">
        <v>2</v>
      </c>
      <c r="C66" s="151">
        <f t="shared" si="6"/>
        <v>1.0582010582010581E-2</v>
      </c>
      <c r="D66" s="31">
        <v>39</v>
      </c>
      <c r="F66" s="67" t="s">
        <v>117</v>
      </c>
      <c r="G66" s="67">
        <v>7</v>
      </c>
      <c r="H66" s="155" t="s">
        <v>197</v>
      </c>
      <c r="J66" s="72" t="s">
        <v>64</v>
      </c>
      <c r="K66" s="68"/>
      <c r="L66" s="80"/>
      <c r="M66" s="79"/>
      <c r="N66" s="80"/>
    </row>
    <row r="67" spans="1:14" ht="18.75" thickBot="1" x14ac:dyDescent="0.3">
      <c r="A67" s="37" t="s">
        <v>144</v>
      </c>
      <c r="B67" s="38">
        <v>2</v>
      </c>
      <c r="C67" s="151">
        <f t="shared" si="6"/>
        <v>1.0582010582010581E-2</v>
      </c>
      <c r="D67" s="31">
        <v>40</v>
      </c>
      <c r="F67" s="67" t="s">
        <v>75</v>
      </c>
      <c r="G67" s="67">
        <v>5</v>
      </c>
      <c r="H67" s="155" t="s">
        <v>191</v>
      </c>
      <c r="J67" s="70"/>
      <c r="L67" s="80"/>
      <c r="M67" s="79"/>
      <c r="N67" s="80"/>
    </row>
    <row r="68" spans="1:14" ht="18.75" thickBot="1" x14ac:dyDescent="0.3">
      <c r="A68" s="37" t="s">
        <v>145</v>
      </c>
      <c r="B68" s="38">
        <v>2</v>
      </c>
      <c r="C68" s="151">
        <f t="shared" si="6"/>
        <v>1.0582010582010581E-2</v>
      </c>
      <c r="D68" s="31">
        <v>41</v>
      </c>
      <c r="F68" s="67" t="s">
        <v>175</v>
      </c>
      <c r="G68" s="67">
        <v>5</v>
      </c>
      <c r="H68" s="155" t="s">
        <v>191</v>
      </c>
      <c r="J68" s="70"/>
      <c r="K68" s="79"/>
      <c r="L68" s="80"/>
      <c r="M68" s="79"/>
      <c r="N68" s="80"/>
    </row>
    <row r="69" spans="1:14" ht="18.75" thickBot="1" x14ac:dyDescent="0.3">
      <c r="A69" s="37" t="s">
        <v>133</v>
      </c>
      <c r="B69" s="38">
        <v>2</v>
      </c>
      <c r="C69" s="151">
        <f t="shared" si="6"/>
        <v>1.0582010582010581E-2</v>
      </c>
      <c r="D69" s="31">
        <v>42</v>
      </c>
      <c r="F69" s="67" t="s">
        <v>122</v>
      </c>
      <c r="G69" s="67">
        <v>5</v>
      </c>
      <c r="H69" s="155" t="s">
        <v>191</v>
      </c>
      <c r="J69" s="70"/>
      <c r="K69" s="79"/>
      <c r="L69" s="80"/>
      <c r="M69" s="79"/>
      <c r="N69" s="80"/>
    </row>
    <row r="70" spans="1:14" ht="18.75" thickBot="1" x14ac:dyDescent="0.3">
      <c r="A70" s="37" t="s">
        <v>200</v>
      </c>
      <c r="B70" s="38">
        <v>2</v>
      </c>
      <c r="C70" s="151">
        <f t="shared" si="6"/>
        <v>1.0582010582010581E-2</v>
      </c>
      <c r="D70" s="31">
        <v>43</v>
      </c>
      <c r="F70" s="69" t="s">
        <v>125</v>
      </c>
      <c r="G70" s="68">
        <v>4</v>
      </c>
      <c r="H70" s="153" t="s">
        <v>184</v>
      </c>
      <c r="J70" s="70"/>
      <c r="K70" s="79"/>
      <c r="L70" s="80"/>
      <c r="M70" s="79"/>
      <c r="N70" s="80"/>
    </row>
    <row r="71" spans="1:14" ht="18.75" thickBot="1" x14ac:dyDescent="0.3">
      <c r="A71" s="37" t="s">
        <v>42</v>
      </c>
      <c r="B71" s="38">
        <v>2</v>
      </c>
      <c r="C71" s="151">
        <f t="shared" si="6"/>
        <v>1.0582010582010581E-2</v>
      </c>
      <c r="D71" s="31">
        <v>44</v>
      </c>
      <c r="F71" s="69" t="s">
        <v>60</v>
      </c>
      <c r="G71" s="68">
        <v>3</v>
      </c>
      <c r="H71" s="153" t="s">
        <v>165</v>
      </c>
      <c r="J71" s="70"/>
      <c r="K71" s="79"/>
      <c r="L71" s="80"/>
      <c r="M71" s="79"/>
      <c r="N71" s="80"/>
    </row>
    <row r="72" spans="1:14" ht="18.75" thickBot="1" x14ac:dyDescent="0.3">
      <c r="A72" s="37" t="s">
        <v>129</v>
      </c>
      <c r="B72" s="38">
        <v>2</v>
      </c>
      <c r="C72" s="151">
        <f t="shared" si="6"/>
        <v>1.0582010582010581E-2</v>
      </c>
      <c r="D72" s="31">
        <v>45</v>
      </c>
      <c r="F72" s="69" t="s">
        <v>82</v>
      </c>
      <c r="G72" s="68">
        <v>2</v>
      </c>
      <c r="H72" s="153" t="s">
        <v>186</v>
      </c>
      <c r="J72" s="70"/>
      <c r="K72" s="79"/>
      <c r="L72" s="80"/>
      <c r="M72" s="79"/>
      <c r="N72" s="80"/>
    </row>
    <row r="73" spans="1:14" ht="18.75" thickBot="1" x14ac:dyDescent="0.3">
      <c r="A73" s="37" t="s">
        <v>174</v>
      </c>
      <c r="B73" s="38">
        <v>2</v>
      </c>
      <c r="C73" s="151">
        <f t="shared" si="6"/>
        <v>1.0582010582010581E-2</v>
      </c>
      <c r="D73" s="31">
        <v>46</v>
      </c>
      <c r="F73" s="69" t="s">
        <v>59</v>
      </c>
      <c r="G73" s="68">
        <v>2</v>
      </c>
      <c r="H73" s="153" t="s">
        <v>186</v>
      </c>
      <c r="K73" s="79"/>
      <c r="L73" s="80"/>
      <c r="M73" s="79"/>
      <c r="N73" s="80"/>
    </row>
    <row r="74" spans="1:14" ht="18.75" thickBot="1" x14ac:dyDescent="0.3">
      <c r="A74" s="37" t="s">
        <v>78</v>
      </c>
      <c r="B74" s="38">
        <v>1</v>
      </c>
      <c r="C74" s="151">
        <f t="shared" si="6"/>
        <v>5.2910052910052907E-3</v>
      </c>
      <c r="D74" s="31">
        <v>47</v>
      </c>
      <c r="F74" s="69" t="s">
        <v>176</v>
      </c>
      <c r="G74" s="68">
        <v>2</v>
      </c>
      <c r="H74" s="153" t="s">
        <v>186</v>
      </c>
      <c r="K74" s="79"/>
      <c r="L74" s="80"/>
      <c r="M74" s="79"/>
      <c r="N74" s="80"/>
    </row>
    <row r="75" spans="1:14" ht="18.75" thickBot="1" x14ac:dyDescent="0.3">
      <c r="A75" s="37" t="s">
        <v>139</v>
      </c>
      <c r="B75" s="38">
        <v>1</v>
      </c>
      <c r="C75" s="151">
        <f t="shared" si="6"/>
        <v>5.2910052910052907E-3</v>
      </c>
      <c r="D75" s="31">
        <v>48</v>
      </c>
      <c r="F75" s="69" t="s">
        <v>118</v>
      </c>
      <c r="G75" s="68">
        <v>2</v>
      </c>
      <c r="H75" s="153" t="s">
        <v>186</v>
      </c>
      <c r="K75" s="79"/>
      <c r="L75" s="80"/>
      <c r="M75" s="79"/>
      <c r="N75" s="80"/>
    </row>
    <row r="76" spans="1:14" ht="18.75" thickBot="1" x14ac:dyDescent="0.3">
      <c r="A76" s="37" t="s">
        <v>40</v>
      </c>
      <c r="B76" s="38">
        <v>1</v>
      </c>
      <c r="C76" s="151">
        <f t="shared" si="6"/>
        <v>5.2910052910052907E-3</v>
      </c>
      <c r="D76" s="31">
        <v>49</v>
      </c>
      <c r="F76" s="69" t="s">
        <v>123</v>
      </c>
      <c r="G76" s="68">
        <v>2</v>
      </c>
      <c r="H76" s="153" t="s">
        <v>186</v>
      </c>
      <c r="K76" s="79"/>
      <c r="L76" s="80"/>
      <c r="M76" s="79"/>
      <c r="N76" s="80"/>
    </row>
    <row r="77" spans="1:14" ht="18.75" thickBot="1" x14ac:dyDescent="0.3">
      <c r="A77" s="37" t="s">
        <v>73</v>
      </c>
      <c r="B77" s="38">
        <v>1</v>
      </c>
      <c r="C77" s="151">
        <f t="shared" si="6"/>
        <v>5.2910052910052907E-3</v>
      </c>
      <c r="D77" s="31">
        <v>50</v>
      </c>
      <c r="F77" s="69" t="s">
        <v>120</v>
      </c>
      <c r="G77" s="68">
        <v>1</v>
      </c>
      <c r="H77" s="153" t="s">
        <v>188</v>
      </c>
      <c r="K77" s="79"/>
      <c r="L77" s="80"/>
      <c r="M77" s="79"/>
      <c r="N77" s="80"/>
    </row>
    <row r="78" spans="1:14" ht="18.75" thickBot="1" x14ac:dyDescent="0.3">
      <c r="A78" s="37" t="s">
        <v>201</v>
      </c>
      <c r="B78" s="38">
        <v>1</v>
      </c>
      <c r="C78" s="151">
        <f t="shared" si="6"/>
        <v>5.2910052910052907E-3</v>
      </c>
      <c r="D78" s="31">
        <v>51</v>
      </c>
      <c r="F78" s="69" t="s">
        <v>71</v>
      </c>
      <c r="G78" s="68">
        <v>1</v>
      </c>
      <c r="H78" s="153" t="s">
        <v>188</v>
      </c>
      <c r="K78" s="79"/>
      <c r="L78" s="80"/>
      <c r="M78" s="79"/>
      <c r="N78" s="80"/>
    </row>
    <row r="79" spans="1:14" ht="18.75" thickBot="1" x14ac:dyDescent="0.3">
      <c r="A79" s="37" t="s">
        <v>162</v>
      </c>
      <c r="B79" s="38">
        <v>1</v>
      </c>
      <c r="C79" s="151">
        <f t="shared" si="6"/>
        <v>5.2910052910052907E-3</v>
      </c>
      <c r="D79" s="31">
        <v>52</v>
      </c>
      <c r="F79" s="69" t="s">
        <v>121</v>
      </c>
      <c r="G79" s="68">
        <v>1</v>
      </c>
      <c r="H79" s="153" t="s">
        <v>188</v>
      </c>
      <c r="K79" s="79"/>
      <c r="L79" s="80"/>
      <c r="M79" s="79"/>
      <c r="N79" s="80"/>
    </row>
    <row r="80" spans="1:14" ht="18.75" thickBot="1" x14ac:dyDescent="0.3">
      <c r="A80" s="37" t="s">
        <v>140</v>
      </c>
      <c r="B80" s="38">
        <v>1</v>
      </c>
      <c r="C80" s="151">
        <f t="shared" si="6"/>
        <v>5.2910052910052907E-3</v>
      </c>
      <c r="D80" s="31">
        <v>53</v>
      </c>
      <c r="F80" s="69" t="s">
        <v>209</v>
      </c>
      <c r="G80" s="68">
        <v>1</v>
      </c>
      <c r="H80" s="153" t="s">
        <v>188</v>
      </c>
      <c r="K80" s="79"/>
      <c r="L80" s="80"/>
      <c r="M80" s="79"/>
      <c r="N80" s="80"/>
    </row>
    <row r="81" spans="1:14" ht="18.75" thickBot="1" x14ac:dyDescent="0.3">
      <c r="A81" s="37" t="s">
        <v>202</v>
      </c>
      <c r="B81" s="38">
        <v>1</v>
      </c>
      <c r="C81" s="151">
        <f t="shared" si="6"/>
        <v>5.2910052910052907E-3</v>
      </c>
      <c r="D81" s="31">
        <v>54</v>
      </c>
      <c r="F81" s="69" t="s">
        <v>210</v>
      </c>
      <c r="G81" s="68">
        <v>1</v>
      </c>
      <c r="H81" s="153" t="s">
        <v>188</v>
      </c>
      <c r="K81" s="79"/>
      <c r="L81" s="80"/>
      <c r="M81" s="79"/>
      <c r="N81" s="80"/>
    </row>
    <row r="82" spans="1:14" ht="18.75" thickBot="1" x14ac:dyDescent="0.3">
      <c r="A82" s="37" t="s">
        <v>141</v>
      </c>
      <c r="B82" s="38">
        <v>1</v>
      </c>
      <c r="C82" s="151">
        <f t="shared" si="6"/>
        <v>5.2910052910052907E-3</v>
      </c>
      <c r="D82" s="31">
        <v>55</v>
      </c>
      <c r="F82" s="69" t="s">
        <v>211</v>
      </c>
      <c r="G82" s="68">
        <v>1</v>
      </c>
      <c r="H82" s="153" t="s">
        <v>188</v>
      </c>
      <c r="K82" s="79"/>
      <c r="L82" s="80"/>
      <c r="M82" s="79"/>
      <c r="N82" s="80"/>
    </row>
    <row r="83" spans="1:14" ht="18.75" thickBot="1" x14ac:dyDescent="0.3">
      <c r="A83" s="37" t="s">
        <v>35</v>
      </c>
      <c r="B83" s="38">
        <v>1</v>
      </c>
      <c r="C83" s="151">
        <f t="shared" si="6"/>
        <v>5.2910052910052907E-3</v>
      </c>
      <c r="D83" s="31">
        <v>56</v>
      </c>
      <c r="F83" s="69" t="s">
        <v>124</v>
      </c>
      <c r="G83" s="68">
        <v>1</v>
      </c>
      <c r="H83" s="153" t="s">
        <v>188</v>
      </c>
      <c r="M83" s="79"/>
      <c r="N83" s="80"/>
    </row>
    <row r="84" spans="1:14" ht="15.75" thickBot="1" x14ac:dyDescent="0.3">
      <c r="A84" s="37" t="s">
        <v>70</v>
      </c>
      <c r="B84" s="38">
        <v>1</v>
      </c>
      <c r="C84" s="151">
        <f t="shared" si="6"/>
        <v>5.2910052910052907E-3</v>
      </c>
      <c r="D84" s="31">
        <v>57</v>
      </c>
      <c r="F84" s="69" t="s">
        <v>212</v>
      </c>
      <c r="G84" s="68">
        <v>1</v>
      </c>
      <c r="H84" s="153" t="s">
        <v>188</v>
      </c>
    </row>
    <row r="85" spans="1:14" ht="15.75" thickBot="1" x14ac:dyDescent="0.3">
      <c r="A85" s="37" t="s">
        <v>79</v>
      </c>
      <c r="B85" s="38">
        <v>1</v>
      </c>
      <c r="C85" s="151">
        <f t="shared" si="6"/>
        <v>5.2910052910052907E-3</v>
      </c>
      <c r="D85" s="31">
        <v>58</v>
      </c>
      <c r="F85" s="131" t="s">
        <v>68</v>
      </c>
      <c r="G85" s="132">
        <v>4</v>
      </c>
      <c r="H85" s="154" t="s">
        <v>184</v>
      </c>
    </row>
    <row r="86" spans="1:14" ht="15.75" thickBot="1" x14ac:dyDescent="0.3">
      <c r="A86" s="37" t="s">
        <v>142</v>
      </c>
      <c r="B86" s="38">
        <v>1</v>
      </c>
      <c r="C86" s="151">
        <f t="shared" si="6"/>
        <v>5.2910052910052907E-3</v>
      </c>
      <c r="D86" s="31">
        <v>59</v>
      </c>
      <c r="F86" s="128"/>
      <c r="G86" s="129">
        <f>SUM(G62:G85)</f>
        <v>189</v>
      </c>
    </row>
    <row r="87" spans="1:14" ht="15.75" thickBot="1" x14ac:dyDescent="0.3">
      <c r="A87" s="37" t="s">
        <v>143</v>
      </c>
      <c r="B87" s="38">
        <v>1</v>
      </c>
      <c r="C87" s="151">
        <f t="shared" si="6"/>
        <v>5.2910052910052907E-3</v>
      </c>
      <c r="D87" s="31">
        <v>60</v>
      </c>
    </row>
    <row r="88" spans="1:14" ht="15.75" thickBot="1" x14ac:dyDescent="0.3">
      <c r="A88" s="37" t="s">
        <v>203</v>
      </c>
      <c r="B88" s="38">
        <v>1</v>
      </c>
      <c r="C88" s="151">
        <f t="shared" si="6"/>
        <v>5.2910052910052907E-3</v>
      </c>
      <c r="D88" s="31">
        <v>61</v>
      </c>
    </row>
    <row r="89" spans="1:14" ht="15.75" thickBot="1" x14ac:dyDescent="0.3">
      <c r="A89" s="37" t="s">
        <v>163</v>
      </c>
      <c r="B89" s="38">
        <v>1</v>
      </c>
      <c r="C89" s="151">
        <f t="shared" si="6"/>
        <v>5.2910052910052907E-3</v>
      </c>
      <c r="D89" s="31">
        <v>62</v>
      </c>
    </row>
    <row r="90" spans="1:14" ht="15.75" thickBot="1" x14ac:dyDescent="0.3">
      <c r="A90" s="37" t="s">
        <v>69</v>
      </c>
      <c r="B90" s="38">
        <v>1</v>
      </c>
      <c r="C90" s="151">
        <f t="shared" si="6"/>
        <v>5.2910052910052907E-3</v>
      </c>
      <c r="D90" s="31">
        <v>63</v>
      </c>
    </row>
    <row r="91" spans="1:14" ht="15.75" thickBot="1" x14ac:dyDescent="0.3">
      <c r="A91" s="37" t="s">
        <v>54</v>
      </c>
      <c r="B91" s="38">
        <v>1</v>
      </c>
      <c r="C91" s="151">
        <f t="shared" si="6"/>
        <v>5.2910052910052907E-3</v>
      </c>
      <c r="D91" s="31">
        <v>64</v>
      </c>
    </row>
    <row r="92" spans="1:14" ht="15.75" thickBot="1" x14ac:dyDescent="0.3">
      <c r="A92" s="37" t="s">
        <v>204</v>
      </c>
      <c r="B92" s="38">
        <v>1</v>
      </c>
      <c r="C92" s="151">
        <f t="shared" ref="C92:C123" si="7">B92/$B$94</f>
        <v>5.2910052910052907E-3</v>
      </c>
      <c r="D92" s="31">
        <v>65</v>
      </c>
    </row>
    <row r="93" spans="1:14" ht="15.75" thickBot="1" x14ac:dyDescent="0.3">
      <c r="A93" s="161" t="s">
        <v>68</v>
      </c>
      <c r="B93" s="162">
        <v>4</v>
      </c>
      <c r="C93" s="151">
        <f t="shared" si="7"/>
        <v>2.1164021164021163E-2</v>
      </c>
    </row>
    <row r="94" spans="1:14" ht="24" thickBot="1" x14ac:dyDescent="0.4">
      <c r="A94" s="49" t="s">
        <v>55</v>
      </c>
      <c r="B94" s="55">
        <f>SUM(B28:B93)</f>
        <v>189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topLeftCell="A30" workbookViewId="0">
      <selection activeCell="E33" sqref="E33"/>
    </sheetView>
  </sheetViews>
  <sheetFormatPr baseColWidth="10" defaultRowHeight="15" x14ac:dyDescent="0.25"/>
  <cols>
    <col min="2" max="2" width="46.140625" customWidth="1"/>
    <col min="3" max="3" width="16.85546875" customWidth="1"/>
    <col min="4" max="4" width="19.85546875" customWidth="1"/>
    <col min="5" max="5" width="22.5703125" customWidth="1"/>
    <col min="9" max="9" width="11.42578125" customWidth="1"/>
  </cols>
  <sheetData>
    <row r="1" spans="2:10" ht="15.75" thickBot="1" x14ac:dyDescent="0.3">
      <c r="C1" s="144" t="s">
        <v>169</v>
      </c>
      <c r="D1" s="144" t="s">
        <v>170</v>
      </c>
      <c r="H1" s="144" t="s">
        <v>167</v>
      </c>
    </row>
    <row r="2" spans="2:10" ht="19.5" thickBot="1" x14ac:dyDescent="0.35">
      <c r="B2" s="105">
        <v>44177</v>
      </c>
      <c r="C2" s="106" t="s">
        <v>83</v>
      </c>
      <c r="D2" s="106" t="s">
        <v>84</v>
      </c>
      <c r="E2" s="107" t="s">
        <v>85</v>
      </c>
      <c r="H2" s="163" t="s">
        <v>86</v>
      </c>
      <c r="I2" s="164"/>
      <c r="J2" s="165"/>
    </row>
    <row r="3" spans="2:10" ht="19.5" thickBot="1" x14ac:dyDescent="0.35">
      <c r="B3" s="108" t="s">
        <v>87</v>
      </c>
      <c r="C3" s="109">
        <v>1500</v>
      </c>
      <c r="D3" s="109">
        <v>141</v>
      </c>
      <c r="E3" s="110">
        <f>D3/C3</f>
        <v>9.4E-2</v>
      </c>
      <c r="G3" s="80"/>
      <c r="H3" s="172"/>
      <c r="I3" s="173"/>
      <c r="J3" s="174"/>
    </row>
    <row r="4" spans="2:10" ht="19.5" thickBot="1" x14ac:dyDescent="0.35">
      <c r="B4" s="111" t="s">
        <v>88</v>
      </c>
      <c r="C4" s="112">
        <v>380</v>
      </c>
      <c r="D4" s="112">
        <v>48</v>
      </c>
      <c r="E4" s="113">
        <f>D4/C4</f>
        <v>0.12631578947368421</v>
      </c>
      <c r="G4" s="80"/>
      <c r="H4" s="114"/>
      <c r="I4" s="114"/>
      <c r="J4" s="114"/>
    </row>
    <row r="5" spans="2:10" ht="19.5" thickBot="1" x14ac:dyDescent="0.35">
      <c r="B5" s="115" t="s">
        <v>89</v>
      </c>
      <c r="C5" s="116">
        <f>SUM(C3:C4)</f>
        <v>1880</v>
      </c>
      <c r="D5" s="116">
        <f>SUM(D3:D4)</f>
        <v>189</v>
      </c>
      <c r="E5" s="117">
        <f>D5/C5</f>
        <v>0.10053191489361703</v>
      </c>
      <c r="H5" s="163" t="s">
        <v>90</v>
      </c>
      <c r="I5" s="164"/>
      <c r="J5" s="165"/>
    </row>
    <row r="6" spans="2:10" ht="15.75" thickBot="1" x14ac:dyDescent="0.3">
      <c r="H6" s="172"/>
      <c r="I6" s="173"/>
      <c r="J6" s="174"/>
    </row>
    <row r="7" spans="2:10" ht="15.75" thickBot="1" x14ac:dyDescent="0.3">
      <c r="E7" s="144" t="s">
        <v>168</v>
      </c>
      <c r="F7" s="144"/>
    </row>
    <row r="8" spans="2:10" ht="18.75" x14ac:dyDescent="0.25">
      <c r="B8" s="133" t="s">
        <v>47</v>
      </c>
      <c r="C8" s="134">
        <f>'20201212'!A18</f>
        <v>16</v>
      </c>
      <c r="E8" s="157" t="s">
        <v>150</v>
      </c>
      <c r="F8" s="158">
        <v>375</v>
      </c>
    </row>
    <row r="9" spans="2:10" ht="18.75" x14ac:dyDescent="0.25">
      <c r="B9" s="135" t="s">
        <v>48</v>
      </c>
      <c r="C9" s="136">
        <f>'20201212'!B18</f>
        <v>22</v>
      </c>
      <c r="E9" s="157" t="s">
        <v>91</v>
      </c>
      <c r="F9" s="158">
        <v>764</v>
      </c>
    </row>
    <row r="10" spans="2:10" ht="18.75" x14ac:dyDescent="0.25">
      <c r="B10" s="137" t="s">
        <v>46</v>
      </c>
      <c r="C10" s="138">
        <f>'20201212'!C18</f>
        <v>149</v>
      </c>
      <c r="E10" s="157" t="s">
        <v>151</v>
      </c>
      <c r="F10" s="158">
        <v>98</v>
      </c>
    </row>
    <row r="11" spans="2:10" ht="18.75" x14ac:dyDescent="0.25">
      <c r="B11" s="135" t="s">
        <v>92</v>
      </c>
      <c r="C11" s="136">
        <f>'20201212'!D18</f>
        <v>2</v>
      </c>
      <c r="E11" s="157" t="s">
        <v>152</v>
      </c>
      <c r="F11" s="158">
        <v>21</v>
      </c>
    </row>
    <row r="12" spans="2:10" ht="19.5" thickBot="1" x14ac:dyDescent="0.3">
      <c r="B12" s="139" t="s">
        <v>93</v>
      </c>
      <c r="C12" s="140">
        <f>'20201212'!E18</f>
        <v>189</v>
      </c>
      <c r="E12" s="159" t="s">
        <v>3</v>
      </c>
      <c r="F12" s="160">
        <v>1258</v>
      </c>
    </row>
    <row r="14" spans="2:10" x14ac:dyDescent="0.25">
      <c r="C14" t="s">
        <v>94</v>
      </c>
      <c r="D14" t="s">
        <v>179</v>
      </c>
      <c r="E14" t="s">
        <v>95</v>
      </c>
    </row>
    <row r="15" spans="2:10" x14ac:dyDescent="0.25">
      <c r="B15" t="s">
        <v>96</v>
      </c>
      <c r="C15" s="118">
        <f>'20201212'!E3+'20201212'!E4</f>
        <v>0.12637362637362637</v>
      </c>
      <c r="D15" s="119">
        <v>9.8245614035087719E-2</v>
      </c>
      <c r="E15" s="142">
        <f>C15-D15</f>
        <v>2.8128012338538649E-2</v>
      </c>
    </row>
    <row r="16" spans="2:10" x14ac:dyDescent="0.25">
      <c r="B16" t="s">
        <v>97</v>
      </c>
      <c r="C16" s="118">
        <f>'20201212'!E3+'20201212'!E4+'20201212'!E5+'20201212'!E6</f>
        <v>0.31868131868131866</v>
      </c>
      <c r="D16" s="119">
        <v>0.31578947368421051</v>
      </c>
      <c r="E16" s="142">
        <f t="shared" ref="E16:E19" si="0">C16-D16</f>
        <v>2.8918449971081506E-3</v>
      </c>
    </row>
    <row r="17" spans="2:5" x14ac:dyDescent="0.25">
      <c r="B17" t="s">
        <v>98</v>
      </c>
      <c r="C17" s="118">
        <f>'20201212'!E7+'20201212'!E6+'20201212'!E5+'20201212'!E4+'20201212'!E3</f>
        <v>0.46703296703296704</v>
      </c>
      <c r="D17" s="119">
        <v>0.49122807017543862</v>
      </c>
      <c r="E17" s="142">
        <f t="shared" si="0"/>
        <v>-2.4195103142471586E-2</v>
      </c>
    </row>
    <row r="18" spans="2:5" x14ac:dyDescent="0.25">
      <c r="B18" t="s">
        <v>99</v>
      </c>
      <c r="C18" s="118">
        <f>'20201212'!E10+'20201212'!E11</f>
        <v>0.23076923076923078</v>
      </c>
      <c r="D18" s="119">
        <v>0.26666666666666666</v>
      </c>
      <c r="E18" s="120">
        <f t="shared" si="0"/>
        <v>-3.5897435897435881E-2</v>
      </c>
    </row>
    <row r="19" spans="2:5" x14ac:dyDescent="0.25">
      <c r="B19" t="s">
        <v>100</v>
      </c>
      <c r="C19" s="118">
        <f>'20201212'!E11</f>
        <v>0.15384615384615385</v>
      </c>
      <c r="D19" s="119">
        <v>0.2</v>
      </c>
      <c r="E19" s="120">
        <f t="shared" si="0"/>
        <v>-4.6153846153846156E-2</v>
      </c>
    </row>
    <row r="20" spans="2:5" ht="6" customHeight="1" x14ac:dyDescent="0.25"/>
    <row r="21" spans="2:5" ht="18" x14ac:dyDescent="0.25">
      <c r="B21" s="121"/>
    </row>
    <row r="22" spans="2:5" ht="18.75" thickBot="1" x14ac:dyDescent="0.3">
      <c r="B22" s="122" t="s">
        <v>101</v>
      </c>
      <c r="C22" s="123" t="s">
        <v>102</v>
      </c>
      <c r="D22" s="123" t="s">
        <v>31</v>
      </c>
      <c r="E22" s="143" t="s">
        <v>149</v>
      </c>
    </row>
    <row r="23" spans="2:5" ht="18" x14ac:dyDescent="0.25">
      <c r="B23" s="79" t="s">
        <v>103</v>
      </c>
      <c r="C23" s="80">
        <v>1</v>
      </c>
      <c r="D23" s="80"/>
      <c r="E23" s="124">
        <f>C24/SUM(C23:C27)</f>
        <v>0.70909090909090911</v>
      </c>
    </row>
    <row r="24" spans="2:5" ht="18" x14ac:dyDescent="0.25">
      <c r="B24" s="79" t="s">
        <v>104</v>
      </c>
      <c r="C24" s="80">
        <v>39</v>
      </c>
      <c r="D24" s="80"/>
    </row>
    <row r="25" spans="2:5" ht="18" x14ac:dyDescent="0.25">
      <c r="B25" s="79" t="s">
        <v>181</v>
      </c>
      <c r="C25" s="80">
        <v>2</v>
      </c>
      <c r="D25" s="80"/>
    </row>
    <row r="26" spans="2:5" ht="18" x14ac:dyDescent="0.25">
      <c r="B26" s="79" t="s">
        <v>105</v>
      </c>
      <c r="C26" s="80">
        <v>4</v>
      </c>
      <c r="D26" s="80"/>
    </row>
    <row r="27" spans="2:5" ht="18" x14ac:dyDescent="0.25">
      <c r="B27" s="79" t="s">
        <v>106</v>
      </c>
      <c r="C27" s="80">
        <v>9</v>
      </c>
      <c r="D27" s="80"/>
    </row>
    <row r="28" spans="2:5" ht="18" x14ac:dyDescent="0.25">
      <c r="B28" s="79" t="s">
        <v>68</v>
      </c>
      <c r="C28" s="80">
        <v>134</v>
      </c>
      <c r="D28" s="80"/>
    </row>
    <row r="29" spans="2:5" x14ac:dyDescent="0.25">
      <c r="D29" s="20" t="s">
        <v>166</v>
      </c>
    </row>
    <row r="30" spans="2:5" x14ac:dyDescent="0.25">
      <c r="C30">
        <f>SUM(C23:C29)</f>
        <v>189</v>
      </c>
    </row>
    <row r="31" spans="2:5" ht="18.75" thickBot="1" x14ac:dyDescent="0.3">
      <c r="B31" s="122" t="s">
        <v>107</v>
      </c>
      <c r="C31" s="123" t="s">
        <v>102</v>
      </c>
      <c r="D31" s="123" t="s">
        <v>31</v>
      </c>
      <c r="E31" s="143" t="s">
        <v>148</v>
      </c>
    </row>
    <row r="32" spans="2:5" ht="18" x14ac:dyDescent="0.25">
      <c r="B32" s="79" t="s">
        <v>108</v>
      </c>
      <c r="C32" s="80">
        <v>160</v>
      </c>
      <c r="D32" s="80" t="s">
        <v>182</v>
      </c>
      <c r="E32" s="124">
        <f>C32/SUM(C32:C41)</f>
        <v>0.86956521739130432</v>
      </c>
    </row>
    <row r="33" spans="2:4" ht="18" x14ac:dyDescent="0.25">
      <c r="B33" s="79" t="s">
        <v>109</v>
      </c>
      <c r="C33" s="80">
        <v>6</v>
      </c>
      <c r="D33" s="80" t="s">
        <v>183</v>
      </c>
    </row>
    <row r="34" spans="2:4" ht="18" x14ac:dyDescent="0.25">
      <c r="B34" s="79" t="s">
        <v>110</v>
      </c>
      <c r="C34" s="80">
        <v>4</v>
      </c>
      <c r="D34" s="80" t="s">
        <v>184</v>
      </c>
    </row>
    <row r="35" spans="2:4" ht="18" x14ac:dyDescent="0.25">
      <c r="B35" s="79" t="s">
        <v>113</v>
      </c>
      <c r="C35" s="80">
        <v>4</v>
      </c>
      <c r="D35" s="80" t="s">
        <v>184</v>
      </c>
    </row>
    <row r="36" spans="2:4" ht="18" x14ac:dyDescent="0.25">
      <c r="B36" s="79" t="s">
        <v>112</v>
      </c>
      <c r="C36" s="80">
        <v>4</v>
      </c>
      <c r="D36" s="80" t="s">
        <v>184</v>
      </c>
    </row>
    <row r="37" spans="2:4" ht="18" x14ac:dyDescent="0.25">
      <c r="B37" s="79" t="s">
        <v>185</v>
      </c>
      <c r="C37" s="80">
        <v>2</v>
      </c>
      <c r="D37" s="80" t="s">
        <v>186</v>
      </c>
    </row>
    <row r="38" spans="2:4" ht="18" x14ac:dyDescent="0.25">
      <c r="B38" s="79" t="s">
        <v>187</v>
      </c>
      <c r="C38" s="80">
        <v>1</v>
      </c>
      <c r="D38" s="80" t="s">
        <v>188</v>
      </c>
    </row>
    <row r="39" spans="2:4" ht="18" x14ac:dyDescent="0.25">
      <c r="B39" s="79" t="s">
        <v>189</v>
      </c>
      <c r="C39" s="80">
        <v>1</v>
      </c>
      <c r="D39" s="80" t="s">
        <v>188</v>
      </c>
    </row>
    <row r="40" spans="2:4" ht="18" x14ac:dyDescent="0.25">
      <c r="B40" s="79" t="s">
        <v>190</v>
      </c>
      <c r="C40" s="80">
        <v>1</v>
      </c>
      <c r="D40" s="80" t="s">
        <v>188</v>
      </c>
    </row>
    <row r="41" spans="2:4" ht="18" x14ac:dyDescent="0.25">
      <c r="B41" s="79" t="s">
        <v>111</v>
      </c>
      <c r="C41" s="80">
        <v>1</v>
      </c>
      <c r="D41" s="80" t="s">
        <v>188</v>
      </c>
    </row>
    <row r="42" spans="2:4" ht="18" x14ac:dyDescent="0.25">
      <c r="B42" s="79" t="s">
        <v>68</v>
      </c>
      <c r="C42" s="80">
        <v>5</v>
      </c>
      <c r="D42" s="80" t="s">
        <v>191</v>
      </c>
    </row>
    <row r="43" spans="2:4" ht="18" x14ac:dyDescent="0.25">
      <c r="B43" s="79"/>
      <c r="C43" s="80"/>
      <c r="D43" s="80"/>
    </row>
    <row r="44" spans="2:4" ht="18" x14ac:dyDescent="0.25">
      <c r="B44" s="79"/>
      <c r="C44" s="80"/>
      <c r="D44" s="80"/>
    </row>
    <row r="45" spans="2:4" ht="18" x14ac:dyDescent="0.25">
      <c r="B45" s="79"/>
      <c r="C45" s="80"/>
      <c r="D45" s="80"/>
    </row>
  </sheetData>
  <mergeCells count="4">
    <mergeCell ref="H2:J2"/>
    <mergeCell ref="H3:J3"/>
    <mergeCell ref="H5:J5"/>
    <mergeCell ref="H6:J6"/>
  </mergeCells>
  <conditionalFormatting sqref="E1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:E19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20201212</vt:lpstr>
      <vt:lpstr>PARA OCULTAR POSITIVIDAD</vt:lpstr>
      <vt:lpstr>'PARA OCULTAR POSITIVIDAD'!Área_de_impresión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2020-12-13T14:23:03Z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