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770"/>
  </bookViews>
  <sheets>
    <sheet name="20201207" sheetId="1" r:id="rId1"/>
    <sheet name="PARA OCULTAR POSITIVIDAD" sheetId="2" state="hidden" r:id="rId2"/>
  </sheets>
  <definedNames>
    <definedName name="_xlnm._FilterDatabase" localSheetId="0" hidden="1">'20201207'!$F$43:$H$56</definedName>
    <definedName name="_xlnm.Print_Area" localSheetId="0">'20201207'!$F$61:$L$87</definedName>
    <definedName name="_xlnm.Print_Area" localSheetId="1">'PARA OCULTAR POSITIVIDAD'!$A$15:$E$54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/>
  <c r="C31" l="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30"/>
  <c r="C29"/>
  <c r="G44" l="1"/>
  <c r="E32" i="2" l="1"/>
  <c r="G62" i="1" l="1"/>
  <c r="D5" i="2" l="1"/>
  <c r="C5"/>
  <c r="E4"/>
  <c r="E3"/>
  <c r="E5" l="1"/>
  <c r="C11" l="1"/>
  <c r="C10"/>
  <c r="C9"/>
  <c r="C8"/>
  <c r="B28" i="1"/>
  <c r="H44" s="1"/>
  <c r="H78" l="1"/>
  <c r="E18" l="1"/>
  <c r="C12" i="2" s="1"/>
  <c r="H77" i="1" l="1"/>
  <c r="H73"/>
  <c r="H69"/>
  <c r="H65"/>
  <c r="H76"/>
  <c r="H72"/>
  <c r="H68"/>
  <c r="H64"/>
  <c r="H75"/>
  <c r="H71"/>
  <c r="H67"/>
  <c r="H63"/>
  <c r="H74"/>
  <c r="H70"/>
  <c r="H66"/>
  <c r="C22" l="1"/>
  <c r="C23"/>
  <c r="H45" l="1"/>
  <c r="H56" l="1"/>
  <c r="H47" l="1"/>
  <c r="H57"/>
  <c r="H49"/>
  <c r="H53"/>
  <c r="H52"/>
  <c r="H46"/>
  <c r="H48"/>
  <c r="H51"/>
  <c r="H54"/>
  <c r="H55"/>
  <c r="H50"/>
  <c r="D19" l="1"/>
  <c r="B19" l="1"/>
  <c r="C19"/>
  <c r="A19"/>
  <c r="E10" l="1"/>
  <c r="B13" l="1"/>
  <c r="E4"/>
  <c r="E5"/>
  <c r="E6"/>
  <c r="E7"/>
  <c r="E8"/>
  <c r="E9"/>
  <c r="E11"/>
  <c r="C19" i="2" s="1"/>
  <c r="E19" s="1"/>
  <c r="E3" i="1"/>
  <c r="C13"/>
  <c r="C18" i="2" l="1"/>
  <c r="E18" s="1"/>
  <c r="F3" i="1"/>
  <c r="C17" i="2"/>
  <c r="E17" s="1"/>
  <c r="E15"/>
  <c r="E16"/>
  <c r="F4" i="1"/>
  <c r="F5" s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<sst xmlns="http://schemas.openxmlformats.org/spreadsheetml/2006/main" count="287" uniqueCount="174">
  <si>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</si>
  <si>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</si>
  <si>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</si>
  <si>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</si>
  <si>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</si>
  <si>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</si>
  <si>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</si>
  <si>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</si>
  <si>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</si>
  <si>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</si>
  <si>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</si>
  <si>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</si>
  <si>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</si>
  <si>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</si>
  <si>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</si>
  <si>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</si>
  <si>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</si>
  <si>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</si>
  <si>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</si>
  <si>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</si>
  <si>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</si>
  <si>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</si>
  <si>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</si>
  <si>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</si>
  <si>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ALCAÑIZ</t>
  </si>
  <si>
    <t>SECTOR</t>
  </si>
  <si>
    <t>ZARAGOZA I</t>
  </si>
  <si>
    <t>ZARAGOZA III</t>
  </si>
  <si>
    <t>nº casos</t>
  </si>
  <si>
    <t>%</t>
  </si>
  <si>
    <t>MORTALIDAD/10.000</t>
  </si>
  <si>
    <t>Sagasta-Ruiseñores</t>
  </si>
  <si>
    <t>Avenida Cataluña</t>
  </si>
  <si>
    <t>OTROS/NO IdeNTIFICADO</t>
  </si>
  <si>
    <t>Barbastro</t>
  </si>
  <si>
    <t>Alcañiz</t>
  </si>
  <si>
    <t>Utebo</t>
  </si>
  <si>
    <t>Teruel Ensanche</t>
  </si>
  <si>
    <t>Ejea de los Caballeros</t>
  </si>
  <si>
    <t>Jaca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</si>
  <si>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</si>
  <si>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</si>
  <si>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</si>
  <si>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</si>
  <si>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</si>
  <si>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</si>
  <si>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</si>
  <si>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Fraga</t>
  </si>
  <si>
    <t>Tarazona</t>
  </si>
  <si>
    <t>Cuarte de Huerva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</si>
  <si>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</si>
  <si>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</si>
  <si>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</si>
  <si>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</si>
  <si>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</si>
  <si>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</si>
  <si>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</si>
  <si>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</si>
  <si>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</si>
  <si>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Almozara</t>
  </si>
  <si>
    <t>Huesca Capital Nº 1 (Perpetuo Socorro)</t>
  </si>
  <si>
    <t>Santa Isabel</t>
  </si>
  <si>
    <t>Las Fuentes Norte</t>
  </si>
  <si>
    <t>Actur Oeste</t>
  </si>
  <si>
    <t>Bajo Aragón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</si>
  <si>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</si>
  <si>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</si>
  <si>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</si>
  <si>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</si>
  <si>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</si>
  <si>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</si>
  <si>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No identificados</t>
  </si>
  <si>
    <t>Total</t>
  </si>
  <si>
    <t>dia actual</t>
  </si>
  <si>
    <t>dia previo</t>
  </si>
  <si>
    <t>diferencia</t>
  </si>
  <si>
    <t>Menos de 14 años</t>
  </si>
  <si>
    <t>Menos de 35 años</t>
  </si>
  <si>
    <t>Menos de 45 años</t>
  </si>
  <si>
    <t>65 o más años</t>
  </si>
  <si>
    <t>75 o más años</t>
  </si>
  <si>
    <t xml:space="preserve">TOTAL </t>
  </si>
  <si>
    <t>%  sobre el total DÍA PREVIO</t>
  </si>
  <si>
    <t>Torrero La Paz</t>
  </si>
  <si>
    <t>Hernan Cortes</t>
  </si>
  <si>
    <t>Casablanca</t>
  </si>
  <si>
    <t>Comunidad De Teruel</t>
  </si>
  <si>
    <t>Ámbito de exposición</t>
  </si>
  <si>
    <t>nº de casos</t>
  </si>
  <si>
    <t>Centro sanitario</t>
  </si>
  <si>
    <t>Centro socio-sanitario</t>
  </si>
  <si>
    <t>Domicilio</t>
  </si>
  <si>
    <t>Laboral</t>
  </si>
  <si>
    <t>Otros</t>
  </si>
  <si>
    <t>País de origen</t>
  </si>
  <si>
    <t>España</t>
  </si>
  <si>
    <t>Rumania</t>
  </si>
  <si>
    <t>Ecuador</t>
  </si>
  <si>
    <t>Venezuela</t>
  </si>
  <si>
    <t>Más de 75 años</t>
  </si>
  <si>
    <t>Delicias Sur</t>
  </si>
  <si>
    <t>Miralbueno-Garrapinillos</t>
  </si>
  <si>
    <t>Caspe</t>
  </si>
  <si>
    <t>Bajo Aragón-Caspe / Baix Aragó-Casp</t>
  </si>
  <si>
    <t>Gúdar-Javalambre</t>
  </si>
  <si>
    <t>Marruecos</t>
  </si>
  <si>
    <t>ALTAS EPIDEMIOLÓGICAS</t>
  </si>
  <si>
    <t>FALLECIDOS</t>
  </si>
  <si>
    <t>Mancomunidad Central De Zaragoza</t>
  </si>
  <si>
    <t>Hoya De Huesca / Plana De Uesca</t>
  </si>
  <si>
    <t>Calatayud Urbana</t>
  </si>
  <si>
    <t>Comunidad De Calatayud</t>
  </si>
  <si>
    <r>
      <t>Total</t>
    </r>
    <r>
      <rPr>
        <b/>
        <sz val="11"/>
        <color rgb="FF002060"/>
        <rFont val="Calibri"/>
        <family val="2"/>
        <scheme val="minor"/>
      </rPr>
      <t xml:space="preserve"> casos confirmados en Aragón</t>
    </r>
  </si>
  <si>
    <t>Sarrion</t>
  </si>
  <si>
    <t>Alcorisa</t>
  </si>
  <si>
    <t>Andorra</t>
  </si>
  <si>
    <t>Distribución por Sector Sanitario: en todos  los casos confirmados  ha sido posible identificar el sector sanitario.</t>
  </si>
  <si>
    <t>Andorra-Sierra De Arcos</t>
  </si>
  <si>
    <t>Distribución por edad y sexo: en 6 casos confirmados no ha sido posible identificar la edad o el sexo</t>
  </si>
  <si>
    <t>Calanda</t>
  </si>
  <si>
    <t>Universitas</t>
  </si>
  <si>
    <t>Gallur</t>
  </si>
  <si>
    <t>Huesca Capital Nº 3 (Pirineos)</t>
  </si>
  <si>
    <t>San Jose Norte</t>
  </si>
  <si>
    <t>Zuera</t>
  </si>
  <si>
    <t>Alagon</t>
  </si>
  <si>
    <t>Epila</t>
  </si>
  <si>
    <t>Parque Goya</t>
  </si>
  <si>
    <t>Zalfonada</t>
  </si>
  <si>
    <t>Ribera Alta Del Ebro</t>
  </si>
  <si>
    <t>Valdejalón</t>
  </si>
  <si>
    <t>Campo De Borja</t>
  </si>
  <si>
    <t>Distribución por síntomas: en 3 casos confirmados no ha sido posible identificar la existencia o no de sintomatología</t>
  </si>
  <si>
    <t>Actur Norte</t>
  </si>
  <si>
    <t>Bujaraloz</t>
  </si>
  <si>
    <t>Fernando El Catolico</t>
  </si>
  <si>
    <t>Madre Vedruna-Miraflores</t>
  </si>
  <si>
    <t>Monzon Urbana</t>
  </si>
  <si>
    <t>Berbegal</t>
  </si>
  <si>
    <t>Calaceite</t>
  </si>
  <si>
    <t>Daroca</t>
  </si>
  <si>
    <t>Herrera De Los Navarros</t>
  </si>
  <si>
    <t>Independencia</t>
  </si>
  <si>
    <t>Maria De Huerva</t>
  </si>
  <si>
    <t>Teruel Centro</t>
  </si>
  <si>
    <t>Venecia</t>
  </si>
  <si>
    <t>Distribución por Zona Básica de Salud (ZBS): en 8 casos confirmados no ha sido posible identificar la zona básica de salud.</t>
  </si>
  <si>
    <t>Cinca Medio</t>
  </si>
  <si>
    <t>Bajo Cinca / Baix Cinca</t>
  </si>
  <si>
    <t>Somontano De Barbastro</t>
  </si>
  <si>
    <t>Campo De Daroca</t>
  </si>
  <si>
    <t>Los Monegros</t>
  </si>
  <si>
    <t>Matarraña / Matarranya</t>
  </si>
  <si>
    <t>Distribución por Comarcas: en todos los casos confirmados  ha sido posible identificar la comarca.</t>
  </si>
  <si>
    <t>BARBASTRO</t>
  </si>
  <si>
    <t>1.6</t>
  </si>
  <si>
    <t>4.0</t>
  </si>
  <si>
    <t>16.8</t>
  </si>
  <si>
    <t>7.2</t>
  </si>
  <si>
    <t>8.0</t>
  </si>
  <si>
    <t>62.4</t>
  </si>
  <si>
    <t>85.6</t>
  </si>
  <si>
    <t>4.8</t>
  </si>
  <si>
    <t>0.8</t>
  </si>
  <si>
    <t>6.4</t>
  </si>
  <si>
    <t>19.2</t>
  </si>
  <si>
    <t>16.0</t>
  </si>
  <si>
    <t>8.8</t>
  </si>
  <si>
    <t>3.2</t>
  </si>
  <si>
    <t>2.4</t>
  </si>
  <si>
    <t>5.6</t>
  </si>
  <si>
    <t>Distribución por provincias: en 6 casos confirmados no ha sido posible identificar la provincia de procedencia</t>
  </si>
  <si>
    <t>Zona básica no identificada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</si>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</sst>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8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gray0625">
        <bgColor theme="4" tint="0.399945066682943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/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/>
      <diagonal/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right" vertical="center" wrapText="1"/>
    </xf>
    <xf numFmtId="164" fontId="7" fillId="5" borderId="1" xfId="1" applyNumberFormat="1" applyFont="1" applyFill="1" applyBorder="1"/>
    <xf numFmtId="10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4" borderId="3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9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0" fontId="7" fillId="5" borderId="2" xfId="0" applyFont="1" applyFill="1" applyBorder="1" applyAlignment="1">
      <alignment horizontal="left" vertical="center"/>
    </xf>
    <xf numFmtId="9" fontId="7" fillId="5" borderId="1" xfId="1" applyNumberFormat="1" applyFont="1" applyFill="1" applyBorder="1"/>
    <xf numFmtId="0" fontId="1" fillId="13" borderId="1" xfId="0" applyFont="1" applyFill="1" applyBorder="1" applyAlignment="1">
      <alignment horizontal="center" vertical="center"/>
    </xf>
    <xf numFmtId="3" fontId="0" fillId="0" borderId="0" xfId="0" applyNumberFormat="1"/>
    <xf numFmtId="0" fontId="3" fillId="19" borderId="5" xfId="0" applyFont="1" applyFill="1" applyBorder="1"/>
    <xf numFmtId="0" fontId="3" fillId="20" borderId="5" xfId="0" applyFont="1" applyFill="1" applyBorder="1"/>
    <xf numFmtId="0" fontId="3" fillId="21" borderId="5" xfId="0" applyFont="1" applyFill="1" applyBorder="1"/>
    <xf numFmtId="0" fontId="11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1" fillId="5" borderId="5" xfId="0" applyFont="1" applyFill="1" applyBorder="1"/>
    <xf numFmtId="0" fontId="7" fillId="14" borderId="5" xfId="0" applyFont="1" applyFill="1" applyBorder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14" fontId="13" fillId="22" borderId="9" xfId="0" applyNumberFormat="1" applyFont="1" applyFill="1" applyBorder="1" applyAlignment="1">
      <alignment horizontal="center"/>
    </xf>
    <xf numFmtId="0" fontId="13" fillId="22" borderId="18" xfId="0" applyFont="1" applyFill="1" applyBorder="1" applyAlignment="1">
      <alignment horizontal="center"/>
    </xf>
    <xf numFmtId="0" fontId="13" fillId="22" borderId="2" xfId="0" applyFont="1" applyFill="1" applyBorder="1" applyAlignment="1">
      <alignment horizontal="center"/>
    </xf>
    <xf numFmtId="0" fontId="13" fillId="19" borderId="5" xfId="0" applyFont="1" applyFill="1" applyBorder="1" applyAlignment="1">
      <alignment horizontal="center"/>
    </xf>
    <xf numFmtId="0" fontId="1" fillId="24" borderId="8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right" vertical="center" wrapText="1"/>
    </xf>
    <xf numFmtId="0" fontId="8" fillId="0" borderId="12" xfId="0" applyFont="1" applyFill="1" applyBorder="1"/>
    <xf numFmtId="0" fontId="3" fillId="0" borderId="0" xfId="0" applyFont="1" applyFill="1" applyBorder="1"/>
    <xf numFmtId="10" fontId="3" fillId="0" borderId="0" xfId="1" applyNumberFormat="1" applyFont="1" applyFill="1" applyBorder="1"/>
    <xf numFmtId="3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9" fontId="0" fillId="0" borderId="1" xfId="1" applyFont="1" applyFill="1" applyBorder="1"/>
    <xf numFmtId="0" fontId="17" fillId="0" borderId="0" xfId="0" applyFont="1" applyAlignment="1">
      <alignment vertical="center"/>
    </xf>
    <xf numFmtId="0" fontId="14" fillId="5" borderId="20" xfId="0" applyFont="1" applyFill="1" applyBorder="1" applyAlignment="1">
      <alignment horizontal="left"/>
    </xf>
    <xf numFmtId="0" fontId="13" fillId="19" borderId="21" xfId="0" applyFont="1" applyFill="1" applyBorder="1"/>
    <xf numFmtId="0" fontId="13" fillId="20" borderId="22" xfId="0" applyFont="1" applyFill="1" applyBorder="1"/>
    <xf numFmtId="164" fontId="14" fillId="5" borderId="23" xfId="1" applyNumberFormat="1" applyFont="1" applyFill="1" applyBorder="1" applyAlignment="1">
      <alignment horizontal="center"/>
    </xf>
    <xf numFmtId="10" fontId="13" fillId="19" borderId="24" xfId="0" applyNumberFormat="1" applyFont="1" applyFill="1" applyBorder="1" applyAlignment="1">
      <alignment horizontal="center"/>
    </xf>
    <xf numFmtId="10" fontId="13" fillId="20" borderId="25" xfId="0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3" fillId="20" borderId="13" xfId="0" applyFont="1" applyFill="1" applyBorder="1" applyAlignment="1">
      <alignment horizontal="center"/>
    </xf>
    <xf numFmtId="0" fontId="0" fillId="19" borderId="0" xfId="0" applyFill="1"/>
    <xf numFmtId="9" fontId="0" fillId="19" borderId="0" xfId="1" applyFont="1" applyFill="1"/>
    <xf numFmtId="0" fontId="0" fillId="19" borderId="0" xfId="0" applyNumberFormat="1" applyFill="1"/>
    <xf numFmtId="9" fontId="0" fillId="0" borderId="0" xfId="0" applyNumberFormat="1"/>
    <xf numFmtId="0" fontId="8" fillId="0" borderId="14" xfId="0" applyFont="1" applyFill="1" applyBorder="1"/>
    <xf numFmtId="0" fontId="8" fillId="4" borderId="19" xfId="0" applyFont="1" applyFill="1" applyBorder="1"/>
    <xf numFmtId="1" fontId="0" fillId="0" borderId="1" xfId="1" applyNumberFormat="1" applyFont="1" applyFill="1" applyBorder="1"/>
    <xf numFmtId="0" fontId="0" fillId="0" borderId="1" xfId="1" applyNumberFormat="1" applyFont="1" applyFill="1" applyBorder="1"/>
    <xf numFmtId="0" fontId="12" fillId="0" borderId="5" xfId="0" applyFont="1" applyBorder="1" applyAlignment="1">
      <alignment horizontal="right" vertical="center" wrapText="1"/>
    </xf>
    <xf numFmtId="3" fontId="10" fillId="12" borderId="26" xfId="0" applyNumberFormat="1" applyFont="1" applyFill="1" applyBorder="1"/>
    <xf numFmtId="0" fontId="1" fillId="0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/>
    <xf numFmtId="0" fontId="18" fillId="5" borderId="30" xfId="0" applyFont="1" applyFill="1" applyBorder="1" applyAlignment="1">
      <alignment horizontal="right" vertical="center"/>
    </xf>
    <xf numFmtId="10" fontId="18" fillId="5" borderId="30" xfId="0" applyNumberFormat="1" applyFont="1" applyFill="1" applyBorder="1" applyAlignment="1">
      <alignment horizontal="right" vertical="center" wrapText="1"/>
    </xf>
    <xf numFmtId="10" fontId="18" fillId="16" borderId="30" xfId="0" applyNumberFormat="1" applyFont="1" applyFill="1" applyBorder="1" applyAlignment="1">
      <alignment vertical="center" wrapText="1"/>
    </xf>
    <xf numFmtId="0" fontId="18" fillId="16" borderId="30" xfId="0" applyNumberFormat="1" applyFont="1" applyFill="1" applyBorder="1" applyAlignment="1">
      <alignment horizontal="right" vertical="center" wrapText="1"/>
    </xf>
    <xf numFmtId="10" fontId="18" fillId="16" borderId="30" xfId="0" applyNumberFormat="1" applyFont="1" applyFill="1" applyBorder="1" applyAlignment="1">
      <alignment horizontal="right" vertical="center" wrapText="1"/>
    </xf>
    <xf numFmtId="0" fontId="19" fillId="7" borderId="30" xfId="0" applyFont="1" applyFill="1" applyBorder="1" applyAlignment="1"/>
    <xf numFmtId="0" fontId="19" fillId="7" borderId="30" xfId="0" applyNumberFormat="1" applyFont="1" applyFill="1" applyBorder="1" applyAlignment="1">
      <alignment horizontal="right" vertical="center"/>
    </xf>
    <xf numFmtId="10" fontId="19" fillId="7" borderId="30" xfId="0" applyNumberFormat="1" applyFont="1" applyFill="1" applyBorder="1" applyAlignment="1">
      <alignment horizontal="right" vertical="center" wrapText="1"/>
    </xf>
    <xf numFmtId="10" fontId="19" fillId="15" borderId="30" xfId="0" applyNumberFormat="1" applyFont="1" applyFill="1" applyBorder="1" applyAlignment="1">
      <alignment vertical="center" wrapText="1"/>
    </xf>
    <xf numFmtId="0" fontId="19" fillId="15" borderId="30" xfId="0" applyNumberFormat="1" applyFont="1" applyFill="1" applyBorder="1" applyAlignment="1">
      <alignment horizontal="right" vertical="center" wrapText="1"/>
    </xf>
    <xf numFmtId="10" fontId="19" fillId="15" borderId="30" xfId="0" applyNumberFormat="1" applyFont="1" applyFill="1" applyBorder="1" applyAlignment="1">
      <alignment horizontal="right" vertical="center" wrapText="1"/>
    </xf>
    <xf numFmtId="0" fontId="19" fillId="8" borderId="30" xfId="0" applyFont="1" applyFill="1" applyBorder="1" applyAlignment="1"/>
    <xf numFmtId="0" fontId="19" fillId="8" borderId="30" xfId="0" applyFont="1" applyFill="1" applyBorder="1" applyAlignment="1">
      <alignment horizontal="right" vertical="center"/>
    </xf>
    <xf numFmtId="10" fontId="19" fillId="8" borderId="30" xfId="0" applyNumberFormat="1" applyFont="1" applyFill="1" applyBorder="1" applyAlignment="1">
      <alignment horizontal="right" vertical="center" wrapText="1"/>
    </xf>
    <xf numFmtId="10" fontId="19" fillId="11" borderId="30" xfId="0" applyNumberFormat="1" applyFont="1" applyFill="1" applyBorder="1" applyAlignment="1">
      <alignment vertical="center" wrapText="1"/>
    </xf>
    <xf numFmtId="0" fontId="19" fillId="11" borderId="30" xfId="0" applyNumberFormat="1" applyFont="1" applyFill="1" applyBorder="1" applyAlignment="1">
      <alignment horizontal="right" vertical="center" wrapText="1"/>
    </xf>
    <xf numFmtId="10" fontId="19" fillId="11" borderId="30" xfId="0" applyNumberFormat="1" applyFont="1" applyFill="1" applyBorder="1" applyAlignment="1">
      <alignment horizontal="right" vertical="center" wrapText="1"/>
    </xf>
    <xf numFmtId="0" fontId="19" fillId="9" borderId="30" xfId="0" applyFont="1" applyFill="1" applyBorder="1" applyAlignment="1"/>
    <xf numFmtId="0" fontId="19" fillId="9" borderId="30" xfId="0" applyNumberFormat="1" applyFont="1" applyFill="1" applyBorder="1" applyAlignment="1">
      <alignment horizontal="right" vertical="center"/>
    </xf>
    <xf numFmtId="10" fontId="19" fillId="9" borderId="30" xfId="0" applyNumberFormat="1" applyFont="1" applyFill="1" applyBorder="1" applyAlignment="1">
      <alignment horizontal="right" vertical="center" wrapText="1"/>
    </xf>
    <xf numFmtId="0" fontId="23" fillId="4" borderId="27" xfId="0" applyFont="1" applyFill="1" applyBorder="1"/>
    <xf numFmtId="0" fontId="12" fillId="0" borderId="32" xfId="0" applyFont="1" applyFill="1" applyBorder="1" applyAlignment="1">
      <alignment vertical="center" wrapText="1"/>
    </xf>
    <xf numFmtId="0" fontId="20" fillId="12" borderId="9" xfId="0" applyFont="1" applyFill="1" applyBorder="1" applyAlignment="1">
      <alignment vertical="center"/>
    </xf>
    <xf numFmtId="0" fontId="24" fillId="25" borderId="30" xfId="0" applyFont="1" applyFill="1" applyBorder="1" applyAlignment="1">
      <alignment horizontal="left" vertical="center" wrapText="1"/>
    </xf>
    <xf numFmtId="0" fontId="24" fillId="25" borderId="30" xfId="0" applyFont="1" applyFill="1" applyBorder="1" applyAlignment="1">
      <alignment horizontal="right" vertical="center" wrapText="1"/>
    </xf>
    <xf numFmtId="10" fontId="24" fillId="25" borderId="30" xfId="0" applyNumberFormat="1" applyFont="1" applyFill="1" applyBorder="1" applyAlignment="1">
      <alignment horizontal="right" vertical="center" wrapText="1"/>
    </xf>
    <xf numFmtId="0" fontId="25" fillId="4" borderId="31" xfId="0" applyFont="1" applyFill="1" applyBorder="1" applyAlignment="1"/>
    <xf numFmtId="0" fontId="21" fillId="10" borderId="15" xfId="0" applyFont="1" applyFill="1" applyBorder="1" applyAlignment="1">
      <alignment horizontal="left"/>
    </xf>
    <xf numFmtId="0" fontId="21" fillId="10" borderId="16" xfId="0" applyNumberFormat="1" applyFont="1" applyFill="1" applyBorder="1"/>
    <xf numFmtId="10" fontId="21" fillId="10" borderId="17" xfId="1" applyNumberFormat="1" applyFont="1" applyFill="1" applyBorder="1"/>
    <xf numFmtId="0" fontId="26" fillId="17" borderId="11" xfId="0" applyFont="1" applyFill="1" applyBorder="1" applyAlignment="1">
      <alignment horizontal="left"/>
    </xf>
    <xf numFmtId="0" fontId="19" fillId="17" borderId="5" xfId="0" applyNumberFormat="1" applyFont="1" applyFill="1" applyBorder="1"/>
    <xf numFmtId="10" fontId="19" fillId="17" borderId="12" xfId="1" applyNumberFormat="1" applyFont="1" applyFill="1" applyBorder="1" applyAlignment="1">
      <alignment horizontal="right" vertical="center" wrapText="1"/>
    </xf>
    <xf numFmtId="0" fontId="26" fillId="18" borderId="11" xfId="0" applyFont="1" applyFill="1" applyBorder="1" applyAlignment="1">
      <alignment horizontal="left"/>
    </xf>
    <xf numFmtId="0" fontId="19" fillId="18" borderId="5" xfId="0" applyNumberFormat="1" applyFont="1" applyFill="1" applyBorder="1"/>
    <xf numFmtId="10" fontId="19" fillId="18" borderId="12" xfId="1" applyNumberFormat="1" applyFont="1" applyFill="1" applyBorder="1" applyAlignment="1">
      <alignment horizontal="right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2" fillId="13" borderId="26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10" fontId="7" fillId="0" borderId="0" xfId="1" applyNumberFormat="1" applyFont="1" applyFill="1" applyBorder="1"/>
    <xf numFmtId="0" fontId="7" fillId="0" borderId="0" xfId="1" applyNumberFormat="1" applyFont="1" applyFill="1" applyBorder="1"/>
    <xf numFmtId="0" fontId="1" fillId="4" borderId="33" xfId="0" applyFont="1" applyFill="1" applyBorder="1" applyAlignment="1">
      <alignment horizontal="center" vertical="center" wrapText="1"/>
    </xf>
    <xf numFmtId="0" fontId="7" fillId="5" borderId="21" xfId="0" applyFont="1" applyFill="1" applyBorder="1"/>
    <xf numFmtId="0" fontId="3" fillId="19" borderId="21" xfId="0" applyFont="1" applyFill="1" applyBorder="1"/>
    <xf numFmtId="0" fontId="3" fillId="20" borderId="21" xfId="0" applyFont="1" applyFill="1" applyBorder="1"/>
    <xf numFmtId="0" fontId="3" fillId="21" borderId="21" xfId="0" applyFont="1" applyFill="1" applyBorder="1"/>
    <xf numFmtId="0" fontId="1" fillId="4" borderId="34" xfId="0" applyFont="1" applyFill="1" applyBorder="1" applyAlignment="1">
      <alignment horizontal="center" vertical="center" wrapText="1"/>
    </xf>
    <xf numFmtId="0" fontId="0" fillId="0" borderId="35" xfId="0" applyBorder="1"/>
    <xf numFmtId="10" fontId="7" fillId="5" borderId="35" xfId="1" applyNumberFormat="1" applyFont="1" applyFill="1" applyBorder="1"/>
    <xf numFmtId="10" fontId="3" fillId="20" borderId="35" xfId="1" applyNumberFormat="1" applyFont="1" applyFill="1" applyBorder="1"/>
    <xf numFmtId="10" fontId="3" fillId="21" borderId="35" xfId="0" applyNumberFormat="1" applyFont="1" applyFill="1" applyBorder="1"/>
    <xf numFmtId="10" fontId="3" fillId="21" borderId="35" xfId="1" applyNumberFormat="1" applyFont="1" applyFill="1" applyBorder="1"/>
    <xf numFmtId="0" fontId="1" fillId="4" borderId="16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/>
    <xf numFmtId="0" fontId="7" fillId="5" borderId="5" xfId="0" applyFont="1" applyFill="1" applyBorder="1"/>
    <xf numFmtId="0" fontId="20" fillId="6" borderId="21" xfId="0" applyFont="1" applyFill="1" applyBorder="1" applyAlignment="1">
      <alignment horizontal="left"/>
    </xf>
    <xf numFmtId="0" fontId="12" fillId="0" borderId="0" xfId="0" applyFont="1" applyFill="1" applyAlignment="1">
      <alignment horizontal="right" vertical="center" wrapText="1"/>
    </xf>
    <xf numFmtId="0" fontId="15" fillId="23" borderId="37" xfId="0" applyFont="1" applyFill="1" applyBorder="1" applyAlignment="1">
      <alignment horizontal="justify" vertical="center" wrapText="1"/>
    </xf>
    <xf numFmtId="0" fontId="15" fillId="5" borderId="36" xfId="0" applyFont="1" applyFill="1" applyBorder="1" applyAlignment="1">
      <alignment horizontal="justify" vertical="center" wrapText="1"/>
    </xf>
    <xf numFmtId="0" fontId="15" fillId="23" borderId="36" xfId="0" applyFont="1" applyFill="1" applyBorder="1" applyAlignment="1">
      <alignment horizontal="justify" vertical="center" wrapText="1"/>
    </xf>
    <xf numFmtId="0" fontId="15" fillId="23" borderId="38" xfId="0" applyFont="1" applyFill="1" applyBorder="1" applyAlignment="1">
      <alignment horizontal="justify" vertical="center" wrapText="1"/>
    </xf>
    <xf numFmtId="0" fontId="15" fillId="23" borderId="39" xfId="0" applyFont="1" applyFill="1" applyBorder="1" applyAlignment="1">
      <alignment horizontal="right" vertical="center" wrapText="1"/>
    </xf>
    <xf numFmtId="0" fontId="15" fillId="23" borderId="40" xfId="0" applyFont="1" applyFill="1" applyBorder="1" applyAlignment="1">
      <alignment horizontal="right" vertical="center" wrapText="1"/>
    </xf>
    <xf numFmtId="3" fontId="15" fillId="23" borderId="41" xfId="0" applyNumberFormat="1" applyFont="1" applyFill="1" applyBorder="1" applyAlignment="1">
      <alignment horizontal="right" vertical="center" wrapText="1"/>
    </xf>
    <xf numFmtId="0" fontId="15" fillId="5" borderId="40" xfId="0" applyFont="1" applyFill="1" applyBorder="1" applyAlignment="1">
      <alignment horizontal="right" vertical="center" wrapText="1"/>
    </xf>
    <xf numFmtId="0" fontId="25" fillId="4" borderId="31" xfId="0" applyFont="1" applyFill="1" applyBorder="1" applyAlignment="1">
      <alignment vertical="justify"/>
    </xf>
    <xf numFmtId="0" fontId="27" fillId="0" borderId="2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0" fontId="8" fillId="0" borderId="0" xfId="1" applyNumberFormat="1" applyFont="1" applyFill="1" applyBorder="1"/>
    <xf numFmtId="0" fontId="8" fillId="0" borderId="0" xfId="0" applyFont="1" applyFill="1" applyBorder="1"/>
    <xf numFmtId="10" fontId="8" fillId="4" borderId="42" xfId="1" applyNumberFormat="1" applyFont="1" applyFill="1" applyBorder="1"/>
    <xf numFmtId="0" fontId="19" fillId="26" borderId="5" xfId="0" applyNumberFormat="1" applyFont="1" applyFill="1" applyBorder="1"/>
    <xf numFmtId="0" fontId="26" fillId="26" borderId="43" xfId="0" applyFont="1" applyFill="1" applyBorder="1" applyAlignment="1">
      <alignment horizontal="left"/>
    </xf>
    <xf numFmtId="0" fontId="19" fillId="26" borderId="13" xfId="0" applyNumberFormat="1" applyFont="1" applyFill="1" applyBorder="1"/>
    <xf numFmtId="10" fontId="19" fillId="26" borderId="44" xfId="1" applyNumberFormat="1" applyFont="1" applyFill="1" applyBorder="1" applyAlignment="1">
      <alignment horizontal="right" vertical="center" wrapText="1"/>
    </xf>
    <xf numFmtId="10" fontId="12" fillId="0" borderId="0" xfId="0" applyNumberFormat="1" applyFont="1" applyAlignment="1">
      <alignment horizontal="right" vertical="center" wrapText="1"/>
    </xf>
    <xf numFmtId="9" fontId="12" fillId="0" borderId="0" xfId="0" applyNumberFormat="1" applyFont="1" applyAlignment="1">
      <alignment vertical="center" wrapText="1"/>
    </xf>
    <xf numFmtId="10" fontId="12" fillId="0" borderId="0" xfId="0" applyNumberFormat="1" applyFont="1" applyAlignment="1">
      <alignment vertical="center" wrapText="1"/>
    </xf>
    <xf numFmtId="10" fontId="3" fillId="19" borderId="35" xfId="1" applyNumberFormat="1" applyFont="1" applyFill="1" applyBorder="1"/>
    <xf numFmtId="10" fontId="0" fillId="0" borderId="0" xfId="1" applyNumberFormat="1" applyFont="1"/>
    <xf numFmtId="0" fontId="3" fillId="21" borderId="43" xfId="0" applyFont="1" applyFill="1" applyBorder="1"/>
    <xf numFmtId="0" fontId="3" fillId="21" borderId="13" xfId="0" applyFont="1" applyFill="1" applyBorder="1"/>
    <xf numFmtId="10" fontId="3" fillId="21" borderId="44" xfId="1" applyNumberFormat="1" applyFont="1" applyFill="1" applyBorder="1"/>
    <xf numFmtId="0" fontId="12" fillId="0" borderId="0" xfId="0" applyFont="1" applyAlignment="1">
      <alignment vertical="center"/>
    </xf>
    <xf numFmtId="10" fontId="8" fillId="0" borderId="42" xfId="1" applyNumberFormat="1" applyFont="1" applyFill="1" applyBorder="1"/>
    <xf numFmtId="0" fontId="26" fillId="26" borderId="11" xfId="0" applyFont="1" applyFill="1" applyBorder="1" applyAlignment="1">
      <alignment horizontal="left"/>
    </xf>
    <xf numFmtId="10" fontId="19" fillId="26" borderId="12" xfId="1" applyNumberFormat="1" applyFont="1" applyFill="1" applyBorder="1" applyAlignment="1">
      <alignment horizontal="right" vertical="center" wrapText="1"/>
    </xf>
    <xf numFmtId="0" fontId="1" fillId="14" borderId="9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14" borderId="10" xfId="0" applyFill="1" applyBorder="1" applyAlignment="1"/>
    <xf numFmtId="0" fontId="0" fillId="14" borderId="2" xfId="0" applyFill="1" applyBorder="1" applyAlignment="1"/>
    <xf numFmtId="164" fontId="1" fillId="2" borderId="9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/>
    <xf numFmtId="164" fontId="0" fillId="0" borderId="2" xfId="0" applyNumberFormat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FF9797"/>
      <color rgb="FFFFF6F3"/>
      <color rgb="FFFEE2DA"/>
      <color rgb="FFFF0000"/>
      <color rgb="FFFF4747"/>
      <color rgb="FFFF7C80"/>
      <color rgb="FF000000"/>
      <color rgb="FFFF5050"/>
      <color rgb="FFFEC2B8"/>
      <color rgb="FFFDA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workbookViewId="0">
      <selection activeCell="D24" sqref="D24"/>
    </sheetView>
  </sheetViews>
  <sheetFormatPr baseColWidth="10" defaultColWidth="9.140625" defaultRowHeight="15"/>
  <cols>
    <col min="1" max="1" width="39.85546875" customWidth="1"/>
    <col min="2" max="2" width="19.7109375" customWidth="1"/>
    <col min="3" max="3" width="21.42578125" customWidth="1"/>
    <col min="4" max="4" width="24" bestFit="1" customWidth="1"/>
    <col min="5" max="5" width="15.140625" customWidth="1"/>
    <col min="6" max="6" width="35.5703125" customWidth="1"/>
    <col min="7" max="7" width="11.42578125" customWidth="1"/>
    <col min="8" max="8" width="13.42578125" customWidth="1"/>
    <col min="9" max="9" width="10.7109375" customWidth="1"/>
    <col min="10" max="10" width="11.140625" customWidth="1"/>
    <col min="20" max="20" width="29.85546875" customWidth="1"/>
  </cols>
  <sheetData>
    <row r="1" spans="1:13" ht="15" customHeight="1" thickBot="1">
      <c r="A1" s="25" t="s">
        <v>118</v>
      </c>
    </row>
    <row r="2" spans="1:13" ht="45.75" customHeight="1" thickBot="1">
      <c r="A2" s="9" t="s">
        <v>0</v>
      </c>
      <c r="B2" s="10" t="s">
        <v>1</v>
      </c>
      <c r="C2" s="10" t="s">
        <v>2</v>
      </c>
      <c r="D2" s="10" t="s">
        <v>3</v>
      </c>
      <c r="E2" s="11" t="s">
        <v>19</v>
      </c>
      <c r="F2" s="11" t="s">
        <v>20</v>
      </c>
      <c r="G2" s="48" t="s">
        <v>82</v>
      </c>
      <c r="I2" s="138"/>
      <c r="J2" s="43"/>
      <c r="K2" s="43"/>
      <c r="L2" s="43"/>
    </row>
    <row r="3" spans="1:13" ht="15" customHeight="1" thickBot="1">
      <c r="A3" s="1" t="s">
        <v>4</v>
      </c>
      <c r="B3" s="75">
        <v>2</v>
      </c>
      <c r="C3" s="75">
        <v>1</v>
      </c>
      <c r="D3" s="76">
        <v>3</v>
      </c>
      <c r="E3" s="13">
        <f>D3/$D$12</f>
        <v>2.5210084033613446E-2</v>
      </c>
      <c r="F3" s="4">
        <f>E3</f>
        <v>2.5210084033613446E-2</v>
      </c>
      <c r="G3" s="4">
        <v>6.0000000000000001E-3</v>
      </c>
      <c r="H3" s="51"/>
      <c r="I3" s="160"/>
      <c r="J3" s="159"/>
      <c r="K3" s="43"/>
      <c r="L3" s="43"/>
    </row>
    <row r="4" spans="1:13" ht="15" customHeight="1" thickBot="1">
      <c r="A4" s="1" t="s">
        <v>5</v>
      </c>
      <c r="B4" s="75">
        <v>3</v>
      </c>
      <c r="C4" s="75">
        <v>4</v>
      </c>
      <c r="D4" s="76">
        <v>7</v>
      </c>
      <c r="E4" s="13">
        <f t="shared" ref="E4:E11" si="0">D4/$D$12</f>
        <v>5.8823529411764705E-2</v>
      </c>
      <c r="F4" s="59">
        <f>F3+E4</f>
        <v>8.4033613445378158E-2</v>
      </c>
      <c r="G4" s="13">
        <v>0.112</v>
      </c>
      <c r="H4" s="51"/>
      <c r="I4" s="42"/>
      <c r="J4" s="43"/>
      <c r="K4" s="43"/>
      <c r="L4" s="43"/>
    </row>
    <row r="5" spans="1:13" ht="15" customHeight="1" thickBot="1">
      <c r="A5" s="1" t="s">
        <v>6</v>
      </c>
      <c r="B5" s="75">
        <v>3</v>
      </c>
      <c r="C5" s="75">
        <v>10</v>
      </c>
      <c r="D5" s="76">
        <v>13</v>
      </c>
      <c r="E5" s="13">
        <f t="shared" si="0"/>
        <v>0.1092436974789916</v>
      </c>
      <c r="F5" s="59">
        <f>F4+E5</f>
        <v>0.19327731092436976</v>
      </c>
      <c r="G5" s="13">
        <v>0.129</v>
      </c>
      <c r="H5" s="51"/>
      <c r="I5" s="42"/>
      <c r="J5" s="43"/>
      <c r="K5" s="43"/>
      <c r="L5" s="43"/>
    </row>
    <row r="6" spans="1:13" ht="15" customHeight="1" thickBot="1">
      <c r="A6" s="1" t="s">
        <v>7</v>
      </c>
      <c r="B6" s="75">
        <v>7</v>
      </c>
      <c r="C6" s="75">
        <v>5</v>
      </c>
      <c r="D6" s="76">
        <v>12</v>
      </c>
      <c r="E6" s="13">
        <f t="shared" si="0"/>
        <v>0.10084033613445378</v>
      </c>
      <c r="F6" s="59">
        <f t="shared" ref="F6:F11" si="1">F5+E6</f>
        <v>0.29411764705882354</v>
      </c>
      <c r="G6" s="13">
        <v>0.112</v>
      </c>
      <c r="H6" s="51"/>
      <c r="I6" s="42"/>
      <c r="J6" s="43"/>
      <c r="K6" s="43"/>
      <c r="L6" s="43"/>
    </row>
    <row r="7" spans="1:13" ht="15" customHeight="1" thickBot="1">
      <c r="A7" s="1" t="s">
        <v>8</v>
      </c>
      <c r="B7" s="75">
        <v>5</v>
      </c>
      <c r="C7" s="75">
        <v>11</v>
      </c>
      <c r="D7" s="76">
        <v>16</v>
      </c>
      <c r="E7" s="13">
        <f t="shared" si="0"/>
        <v>0.13445378151260504</v>
      </c>
      <c r="F7" s="59">
        <f t="shared" si="1"/>
        <v>0.4285714285714286</v>
      </c>
      <c r="G7" s="13">
        <v>0.1</v>
      </c>
      <c r="H7" s="51"/>
      <c r="I7" s="42"/>
      <c r="J7" s="43"/>
      <c r="K7" s="43"/>
      <c r="L7" s="43"/>
    </row>
    <row r="8" spans="1:13" ht="15" customHeight="1" thickBot="1">
      <c r="A8" s="1" t="s">
        <v>9</v>
      </c>
      <c r="B8" s="75">
        <v>9</v>
      </c>
      <c r="C8" s="75">
        <v>15</v>
      </c>
      <c r="D8" s="76">
        <v>24</v>
      </c>
      <c r="E8" s="13">
        <f t="shared" si="0"/>
        <v>0.20168067226890757</v>
      </c>
      <c r="F8" s="59">
        <f t="shared" si="1"/>
        <v>0.63025210084033612</v>
      </c>
      <c r="G8" s="13">
        <v>0.19400000000000001</v>
      </c>
      <c r="H8" s="51"/>
      <c r="I8" s="42"/>
      <c r="J8" s="43"/>
      <c r="K8" s="43"/>
      <c r="L8" s="43"/>
    </row>
    <row r="9" spans="1:13" ht="15" customHeight="1" thickBot="1">
      <c r="A9" s="1" t="s">
        <v>10</v>
      </c>
      <c r="B9" s="75">
        <v>2</v>
      </c>
      <c r="C9" s="75">
        <v>11</v>
      </c>
      <c r="D9" s="76">
        <v>13</v>
      </c>
      <c r="E9" s="13">
        <f t="shared" si="0"/>
        <v>0.1092436974789916</v>
      </c>
      <c r="F9" s="4">
        <f t="shared" si="1"/>
        <v>0.73949579831932777</v>
      </c>
      <c r="G9" s="13">
        <v>0.14699999999999999</v>
      </c>
      <c r="H9" s="51"/>
      <c r="I9" s="42"/>
      <c r="J9" s="43"/>
      <c r="K9" s="43"/>
      <c r="L9" s="43"/>
    </row>
    <row r="10" spans="1:13" ht="15" customHeight="1" thickBot="1">
      <c r="A10" s="1" t="s">
        <v>11</v>
      </c>
      <c r="B10" s="75">
        <v>5</v>
      </c>
      <c r="C10" s="75">
        <v>2</v>
      </c>
      <c r="D10" s="76">
        <v>7</v>
      </c>
      <c r="E10" s="13">
        <f t="shared" si="0"/>
        <v>5.8823529411764705E-2</v>
      </c>
      <c r="F10" s="4">
        <f t="shared" si="1"/>
        <v>0.79831932773109249</v>
      </c>
      <c r="G10" s="13">
        <v>5.2999999999999999E-2</v>
      </c>
      <c r="H10" s="51"/>
      <c r="I10" s="161"/>
      <c r="J10" s="159"/>
      <c r="K10" s="43"/>
      <c r="L10" s="43"/>
    </row>
    <row r="11" spans="1:13" ht="15" customHeight="1" thickBot="1">
      <c r="A11" s="1" t="s">
        <v>99</v>
      </c>
      <c r="B11" s="75">
        <v>9</v>
      </c>
      <c r="C11" s="75">
        <v>15</v>
      </c>
      <c r="D11" s="76">
        <v>24</v>
      </c>
      <c r="E11" s="16">
        <f t="shared" si="0"/>
        <v>0.20168067226890757</v>
      </c>
      <c r="F11" s="4">
        <f t="shared" si="1"/>
        <v>1</v>
      </c>
      <c r="G11" s="16">
        <v>0.14699999999999999</v>
      </c>
      <c r="H11" s="51"/>
      <c r="I11" s="161"/>
      <c r="J11" s="159"/>
      <c r="K11" s="43"/>
      <c r="L11" s="43"/>
    </row>
    <row r="12" spans="1:13" ht="15" customHeight="1" thickBot="1">
      <c r="A12" s="24" t="s">
        <v>72</v>
      </c>
      <c r="B12" s="75">
        <v>45</v>
      </c>
      <c r="C12" s="75">
        <v>74</v>
      </c>
      <c r="D12" s="76">
        <v>119</v>
      </c>
      <c r="G12" s="13"/>
      <c r="I12" s="42"/>
      <c r="J12" s="42"/>
      <c r="K12" s="43"/>
      <c r="L12" s="43"/>
      <c r="M12" s="43"/>
    </row>
    <row r="13" spans="1:13" ht="15" customHeight="1">
      <c r="A13" s="5"/>
      <c r="B13" s="8">
        <f>B12/D12</f>
        <v>0.37815126050420167</v>
      </c>
      <c r="C13" s="8">
        <f>C12/D12</f>
        <v>0.62184873949579833</v>
      </c>
      <c r="D13" s="6"/>
      <c r="E13" s="33"/>
      <c r="I13" s="42"/>
      <c r="J13" s="42"/>
      <c r="K13" s="43"/>
      <c r="L13" s="43"/>
      <c r="M13" s="43"/>
    </row>
    <row r="14" spans="1:13" ht="15" customHeight="1">
      <c r="A14" s="5"/>
      <c r="B14" s="8"/>
      <c r="C14" s="8"/>
      <c r="D14" s="6"/>
      <c r="E14" s="33"/>
      <c r="G14" s="43"/>
      <c r="H14" s="43"/>
      <c r="I14" s="43"/>
      <c r="J14" s="42"/>
      <c r="K14" s="43"/>
      <c r="L14" s="43"/>
      <c r="M14" s="43"/>
    </row>
    <row r="15" spans="1:13" ht="15" customHeight="1">
      <c r="A15" s="7"/>
      <c r="B15" s="7"/>
      <c r="C15" s="7"/>
      <c r="D15" s="7"/>
      <c r="E15" s="33"/>
      <c r="F15" s="50"/>
      <c r="J15" s="42"/>
      <c r="K15" s="43"/>
      <c r="L15" s="43"/>
      <c r="M15" s="43"/>
    </row>
    <row r="16" spans="1:13" ht="15" customHeight="1" thickBot="1">
      <c r="A16" s="25" t="s">
        <v>171</v>
      </c>
      <c r="E16" s="33"/>
      <c r="F16" s="50"/>
      <c r="G16" s="50"/>
      <c r="H16" s="50"/>
      <c r="I16" s="50"/>
      <c r="J16" s="42"/>
      <c r="K16" s="43"/>
      <c r="L16" s="43"/>
      <c r="M16" s="43"/>
    </row>
    <row r="17" spans="1:22" ht="18.75" thickBot="1">
      <c r="A17" s="12" t="s">
        <v>12</v>
      </c>
      <c r="B17" s="10" t="s">
        <v>13</v>
      </c>
      <c r="C17" s="10" t="s">
        <v>14</v>
      </c>
      <c r="D17" s="10" t="s">
        <v>33</v>
      </c>
      <c r="E17" s="12" t="s">
        <v>3</v>
      </c>
      <c r="F17" s="50"/>
      <c r="G17" s="171" t="s">
        <v>21</v>
      </c>
      <c r="H17" s="177"/>
      <c r="I17" s="178"/>
      <c r="J17" s="42"/>
      <c r="K17" s="43"/>
      <c r="L17" s="43"/>
      <c r="M17" s="43"/>
    </row>
    <row r="18" spans="1:22" ht="18.75" thickBot="1">
      <c r="A18" s="18">
        <v>25</v>
      </c>
      <c r="B18" s="19">
        <v>13</v>
      </c>
      <c r="C18" s="19">
        <v>81</v>
      </c>
      <c r="D18" s="20">
        <v>6</v>
      </c>
      <c r="E18" s="57">
        <f>SUM(A18:D18)</f>
        <v>125</v>
      </c>
      <c r="F18" s="50"/>
      <c r="G18" s="179">
        <v>3.2000000000000001E-2</v>
      </c>
      <c r="H18" s="180"/>
      <c r="I18" s="181"/>
      <c r="J18" s="42"/>
      <c r="K18" s="43"/>
      <c r="L18" s="43"/>
      <c r="M18" s="43"/>
    </row>
    <row r="19" spans="1:22" ht="18.75" thickBot="1">
      <c r="A19" s="14">
        <f>A18/$E$18</f>
        <v>0.2</v>
      </c>
      <c r="B19" s="14">
        <f t="shared" ref="B19:D19" si="2">B18/$E$18</f>
        <v>0.104</v>
      </c>
      <c r="C19" s="14">
        <f t="shared" si="2"/>
        <v>0.64800000000000002</v>
      </c>
      <c r="D19" s="14">
        <f t="shared" si="2"/>
        <v>4.8000000000000001E-2</v>
      </c>
      <c r="E19" s="58"/>
      <c r="F19" s="50"/>
      <c r="G19" s="50"/>
      <c r="H19" s="50"/>
      <c r="I19" s="50"/>
      <c r="J19" s="42"/>
      <c r="K19" s="43"/>
      <c r="L19" s="43"/>
      <c r="M19" s="43"/>
    </row>
    <row r="20" spans="1:22" ht="18.75" thickBot="1">
      <c r="F20" s="50"/>
      <c r="G20" s="171" t="s">
        <v>30</v>
      </c>
      <c r="H20" s="172"/>
      <c r="I20" s="173"/>
      <c r="J20" s="42"/>
      <c r="K20" s="43"/>
      <c r="L20" s="43"/>
      <c r="M20" s="43"/>
    </row>
    <row r="21" spans="1:22" ht="18.75" thickBot="1">
      <c r="A21" s="26" t="s">
        <v>132</v>
      </c>
      <c r="F21" s="50"/>
      <c r="G21" s="174">
        <v>18.5</v>
      </c>
      <c r="H21" s="175"/>
      <c r="I21" s="176"/>
      <c r="J21" s="42"/>
      <c r="K21" s="43"/>
      <c r="L21" s="43"/>
      <c r="M21" s="43"/>
    </row>
    <row r="22" spans="1:22" ht="18.75" thickBot="1">
      <c r="A22" s="28" t="s">
        <v>18</v>
      </c>
      <c r="B22" s="3">
        <v>64</v>
      </c>
      <c r="C22" s="29">
        <f>B22/(B22+B23)</f>
        <v>0.52459016393442626</v>
      </c>
      <c r="D22" s="42"/>
      <c r="E22" s="42"/>
      <c r="F22" s="43"/>
      <c r="J22" s="50"/>
    </row>
    <row r="23" spans="1:22" ht="18.75" thickBot="1">
      <c r="A23" s="30" t="s">
        <v>17</v>
      </c>
      <c r="B23" s="2">
        <v>58</v>
      </c>
      <c r="C23" s="31">
        <f>B23/(B22+B23)</f>
        <v>0.47540983606557374</v>
      </c>
      <c r="D23" s="42"/>
      <c r="E23" s="42"/>
      <c r="F23" s="43"/>
      <c r="J23" s="50"/>
    </row>
    <row r="24" spans="1:22" ht="18">
      <c r="E24" s="42"/>
      <c r="F24" s="43"/>
      <c r="G24" s="50"/>
      <c r="H24" s="50"/>
      <c r="I24" s="50"/>
    </row>
    <row r="26" spans="1:22" ht="15.75" thickBot="1">
      <c r="A26" s="26" t="s">
        <v>146</v>
      </c>
      <c r="F26" s="26" t="s">
        <v>116</v>
      </c>
    </row>
    <row r="27" spans="1:22" ht="15.75" customHeight="1" thickBot="1">
      <c r="A27" s="118" t="s">
        <v>15</v>
      </c>
      <c r="B27" s="119" t="s">
        <v>16</v>
      </c>
      <c r="C27" s="120" t="s">
        <v>22</v>
      </c>
      <c r="D27" s="120" t="s">
        <v>23</v>
      </c>
      <c r="E27" s="79"/>
      <c r="F27" s="80" t="s">
        <v>25</v>
      </c>
      <c r="G27" s="80" t="s">
        <v>28</v>
      </c>
      <c r="H27" s="80" t="s">
        <v>29</v>
      </c>
      <c r="J27" s="7"/>
    </row>
    <row r="28" spans="1:22" ht="20.25" customHeight="1" thickBot="1">
      <c r="A28" s="104" t="s">
        <v>173</v>
      </c>
      <c r="B28" s="78">
        <f>SUM(B29:B153)</f>
        <v>125</v>
      </c>
      <c r="C28" s="32"/>
      <c r="D28" s="32"/>
      <c r="E28" s="49"/>
      <c r="F28" s="81" t="s">
        <v>26</v>
      </c>
      <c r="G28" s="82">
        <v>24</v>
      </c>
      <c r="H28" s="83" t="s">
        <v>165</v>
      </c>
      <c r="J28" s="42"/>
      <c r="K28" s="43"/>
    </row>
    <row r="29" spans="1:22" ht="18.75" thickBot="1">
      <c r="A29" s="102" t="s">
        <v>102</v>
      </c>
      <c r="B29" s="102">
        <v>11</v>
      </c>
      <c r="C29" s="154">
        <f>B29/125</f>
        <v>8.7999999999999995E-2</v>
      </c>
      <c r="D29" s="74">
        <v>1</v>
      </c>
      <c r="F29" s="84" t="s">
        <v>27</v>
      </c>
      <c r="G29" s="85">
        <v>24</v>
      </c>
      <c r="H29" s="86" t="s">
        <v>165</v>
      </c>
      <c r="I29" s="42"/>
      <c r="J29" s="42"/>
      <c r="K29" s="43"/>
      <c r="L29" s="43"/>
    </row>
    <row r="30" spans="1:22" ht="18.75" thickBot="1">
      <c r="A30" s="148" t="s">
        <v>125</v>
      </c>
      <c r="B30" s="77">
        <v>9</v>
      </c>
      <c r="C30" s="168">
        <f>B30/125</f>
        <v>7.1999999999999995E-2</v>
      </c>
      <c r="D30" s="73">
        <v>2</v>
      </c>
      <c r="E30" s="17"/>
      <c r="F30" s="87" t="s">
        <v>24</v>
      </c>
      <c r="G30" s="88">
        <v>21</v>
      </c>
      <c r="H30" s="89" t="s">
        <v>157</v>
      </c>
      <c r="I30" s="42"/>
      <c r="J30" s="42"/>
      <c r="K30" s="43"/>
      <c r="L30" s="43"/>
    </row>
    <row r="31" spans="1:22" ht="18.75" thickBot="1">
      <c r="A31" s="148" t="s">
        <v>61</v>
      </c>
      <c r="B31" s="77">
        <v>7</v>
      </c>
      <c r="C31" s="168">
        <f t="shared" ref="C31:C73" si="3">B31/125</f>
        <v>5.6000000000000001E-2</v>
      </c>
      <c r="D31" s="73">
        <v>3</v>
      </c>
      <c r="F31" s="90" t="s">
        <v>51</v>
      </c>
      <c r="G31" s="91">
        <v>20</v>
      </c>
      <c r="H31" s="92" t="s">
        <v>166</v>
      </c>
      <c r="I31" s="42"/>
      <c r="J31" s="42"/>
      <c r="K31" s="43"/>
      <c r="L31" s="43"/>
      <c r="T31" s="42" t="s">
        <v>102</v>
      </c>
      <c r="U31" s="43">
        <v>11</v>
      </c>
      <c r="V31" s="43" t="s">
        <v>167</v>
      </c>
    </row>
    <row r="32" spans="1:22" ht="18.75" thickBot="1">
      <c r="A32" s="149" t="s">
        <v>35</v>
      </c>
      <c r="B32" s="77">
        <v>5</v>
      </c>
      <c r="C32" s="168">
        <f t="shared" si="3"/>
        <v>0.04</v>
      </c>
      <c r="D32" s="73">
        <v>4</v>
      </c>
      <c r="E32" s="17"/>
      <c r="F32" s="93" t="s">
        <v>154</v>
      </c>
      <c r="G32" s="94">
        <v>11</v>
      </c>
      <c r="H32" s="95" t="s">
        <v>167</v>
      </c>
      <c r="I32" s="42"/>
      <c r="J32" s="42"/>
      <c r="K32" s="43"/>
      <c r="L32" s="43"/>
      <c r="T32" s="42" t="s">
        <v>125</v>
      </c>
      <c r="U32" s="43">
        <v>9</v>
      </c>
      <c r="V32" s="43" t="s">
        <v>158</v>
      </c>
    </row>
    <row r="33" spans="1:22" ht="18.75" thickBot="1">
      <c r="A33" s="148" t="s">
        <v>47</v>
      </c>
      <c r="B33" s="77">
        <v>5</v>
      </c>
      <c r="C33" s="168">
        <f t="shared" si="3"/>
        <v>0.04</v>
      </c>
      <c r="D33" s="73">
        <v>5</v>
      </c>
      <c r="F33" s="96" t="s">
        <v>12</v>
      </c>
      <c r="G33" s="97">
        <v>10</v>
      </c>
      <c r="H33" s="98" t="s">
        <v>159</v>
      </c>
      <c r="I33" s="42"/>
      <c r="J33" s="42"/>
      <c r="K33" s="43"/>
      <c r="L33" s="43"/>
      <c r="T33" s="42" t="s">
        <v>61</v>
      </c>
      <c r="U33" s="43">
        <v>7</v>
      </c>
      <c r="V33" s="43" t="s">
        <v>170</v>
      </c>
    </row>
    <row r="34" spans="1:22" ht="18.75" thickBot="1">
      <c r="A34" s="149" t="s">
        <v>60</v>
      </c>
      <c r="B34" s="77">
        <v>5</v>
      </c>
      <c r="C34" s="168">
        <f t="shared" si="3"/>
        <v>0.04</v>
      </c>
      <c r="D34" s="73">
        <v>6</v>
      </c>
      <c r="E34" s="17"/>
      <c r="F34" s="99" t="s">
        <v>50</v>
      </c>
      <c r="G34" s="100">
        <v>4</v>
      </c>
      <c r="H34" s="101" t="s">
        <v>168</v>
      </c>
      <c r="I34" s="42"/>
      <c r="J34" s="42"/>
      <c r="K34" s="43"/>
      <c r="L34" s="43"/>
      <c r="T34" s="42" t="s">
        <v>35</v>
      </c>
      <c r="U34" s="43">
        <v>5</v>
      </c>
      <c r="V34" s="43" t="s">
        <v>156</v>
      </c>
    </row>
    <row r="35" spans="1:22" ht="18.75" thickBot="1">
      <c r="A35" s="149" t="s">
        <v>122</v>
      </c>
      <c r="B35" s="77">
        <v>5</v>
      </c>
      <c r="C35" s="168">
        <f t="shared" si="3"/>
        <v>0.04</v>
      </c>
      <c r="D35" s="73">
        <v>7</v>
      </c>
      <c r="F35" s="105" t="s">
        <v>13</v>
      </c>
      <c r="G35" s="106">
        <v>3</v>
      </c>
      <c r="H35" s="107" t="s">
        <v>169</v>
      </c>
      <c r="I35" s="42"/>
      <c r="J35" s="42"/>
      <c r="K35" s="43"/>
      <c r="L35" s="43"/>
      <c r="T35" s="42" t="s">
        <v>47</v>
      </c>
      <c r="U35" s="43">
        <v>5</v>
      </c>
      <c r="V35" s="43" t="s">
        <v>156</v>
      </c>
    </row>
    <row r="36" spans="1:22" ht="20.25" customHeight="1" thickBot="1">
      <c r="A36" s="149" t="s">
        <v>133</v>
      </c>
      <c r="B36" s="77">
        <v>4</v>
      </c>
      <c r="C36" s="168">
        <f t="shared" si="3"/>
        <v>3.2000000000000001E-2</v>
      </c>
      <c r="D36" s="73">
        <v>8</v>
      </c>
      <c r="E36" s="17"/>
      <c r="F36" s="147" t="s">
        <v>58</v>
      </c>
      <c r="G36" s="108">
        <v>8</v>
      </c>
      <c r="H36" s="108" t="s">
        <v>164</v>
      </c>
      <c r="I36" s="42"/>
      <c r="J36" s="42"/>
      <c r="K36" s="43"/>
      <c r="L36" s="43"/>
      <c r="T36" s="42" t="s">
        <v>60</v>
      </c>
      <c r="U36" s="43">
        <v>5</v>
      </c>
      <c r="V36" s="43" t="s">
        <v>156</v>
      </c>
    </row>
    <row r="37" spans="1:22" ht="18.75" customHeight="1" thickBot="1">
      <c r="A37" s="149" t="s">
        <v>134</v>
      </c>
      <c r="B37" s="77">
        <v>4</v>
      </c>
      <c r="C37" s="168">
        <f t="shared" si="3"/>
        <v>3.2000000000000001E-2</v>
      </c>
      <c r="D37" s="73">
        <v>9</v>
      </c>
      <c r="I37" s="42"/>
      <c r="J37" s="42"/>
      <c r="K37" s="43"/>
      <c r="L37" s="43"/>
      <c r="T37" s="42" t="s">
        <v>122</v>
      </c>
      <c r="U37" s="43">
        <v>5</v>
      </c>
      <c r="V37" s="43" t="s">
        <v>156</v>
      </c>
    </row>
    <row r="38" spans="1:22" ht="18.75" thickBot="1">
      <c r="A38" s="149" t="s">
        <v>126</v>
      </c>
      <c r="B38" s="77">
        <v>4</v>
      </c>
      <c r="C38" s="168">
        <f t="shared" si="3"/>
        <v>3.2000000000000001E-2</v>
      </c>
      <c r="D38" s="54">
        <v>10</v>
      </c>
      <c r="I38" s="15"/>
      <c r="J38" s="7"/>
      <c r="T38" s="42" t="s">
        <v>133</v>
      </c>
      <c r="U38" s="43">
        <v>4</v>
      </c>
      <c r="V38" s="43" t="s">
        <v>168</v>
      </c>
    </row>
    <row r="39" spans="1:22" ht="18.75" thickBot="1">
      <c r="A39" s="149" t="s">
        <v>59</v>
      </c>
      <c r="B39" s="77">
        <v>3</v>
      </c>
      <c r="C39" s="168">
        <f t="shared" si="3"/>
        <v>2.4E-2</v>
      </c>
      <c r="D39" s="54">
        <v>11</v>
      </c>
      <c r="T39" s="42" t="s">
        <v>134</v>
      </c>
      <c r="U39" s="43">
        <v>4</v>
      </c>
      <c r="V39" s="43" t="s">
        <v>168</v>
      </c>
    </row>
    <row r="40" spans="1:22" ht="18.75" thickBot="1">
      <c r="A40" s="149" t="s">
        <v>34</v>
      </c>
      <c r="B40" s="77">
        <v>3</v>
      </c>
      <c r="C40" s="168">
        <f t="shared" si="3"/>
        <v>2.4E-2</v>
      </c>
      <c r="D40" s="54">
        <v>12</v>
      </c>
      <c r="I40" s="21"/>
      <c r="J40" s="42"/>
      <c r="K40" s="43"/>
      <c r="T40" s="42" t="s">
        <v>126</v>
      </c>
      <c r="U40" s="43">
        <v>4</v>
      </c>
      <c r="V40" s="43" t="s">
        <v>168</v>
      </c>
    </row>
    <row r="41" spans="1:22" ht="18.75" thickBot="1">
      <c r="A41" s="149" t="s">
        <v>110</v>
      </c>
      <c r="B41" s="77">
        <v>3</v>
      </c>
      <c r="C41" s="168">
        <f t="shared" si="3"/>
        <v>2.4E-2</v>
      </c>
      <c r="D41" s="54">
        <v>13</v>
      </c>
      <c r="I41" s="22"/>
      <c r="J41" s="42"/>
      <c r="K41" s="43"/>
      <c r="T41" s="42" t="s">
        <v>59</v>
      </c>
      <c r="U41" s="43">
        <v>3</v>
      </c>
      <c r="V41" s="43" t="s">
        <v>169</v>
      </c>
    </row>
    <row r="42" spans="1:22" ht="18.75" thickBot="1">
      <c r="A42" s="149" t="s">
        <v>135</v>
      </c>
      <c r="B42" s="77">
        <v>3</v>
      </c>
      <c r="C42" s="168">
        <f t="shared" si="3"/>
        <v>2.4E-2</v>
      </c>
      <c r="D42" s="54">
        <v>14</v>
      </c>
      <c r="F42" s="21" t="s">
        <v>40</v>
      </c>
      <c r="G42" s="21"/>
      <c r="H42" s="21"/>
      <c r="I42" s="23"/>
      <c r="J42" s="42"/>
      <c r="K42" s="43"/>
      <c r="T42" s="42" t="s">
        <v>34</v>
      </c>
      <c r="U42" s="43">
        <v>3</v>
      </c>
      <c r="V42" s="43" t="s">
        <v>169</v>
      </c>
    </row>
    <row r="43" spans="1:22" ht="18.75" thickBot="1">
      <c r="A43" s="149" t="s">
        <v>31</v>
      </c>
      <c r="B43" s="77">
        <v>3</v>
      </c>
      <c r="C43" s="168">
        <f t="shared" si="3"/>
        <v>2.4E-2</v>
      </c>
      <c r="D43" s="54">
        <v>15</v>
      </c>
      <c r="F43" s="27" t="s">
        <v>46</v>
      </c>
      <c r="G43" s="27" t="s">
        <v>28</v>
      </c>
      <c r="H43" s="27" t="s">
        <v>29</v>
      </c>
      <c r="I43" s="23"/>
      <c r="J43" s="42"/>
      <c r="K43" s="43"/>
      <c r="T43" s="42" t="s">
        <v>110</v>
      </c>
      <c r="U43" s="43">
        <v>3</v>
      </c>
      <c r="V43" s="43" t="s">
        <v>169</v>
      </c>
    </row>
    <row r="44" spans="1:22" ht="21.75" customHeight="1" thickBot="1">
      <c r="A44" s="149" t="s">
        <v>120</v>
      </c>
      <c r="B44" s="77">
        <v>3</v>
      </c>
      <c r="C44" s="168">
        <f t="shared" si="3"/>
        <v>2.4E-2</v>
      </c>
      <c r="D44" s="54">
        <v>16</v>
      </c>
      <c r="F44" s="109" t="s">
        <v>81</v>
      </c>
      <c r="G44" s="110">
        <f>SUM(G45:G57)</f>
        <v>75</v>
      </c>
      <c r="H44" s="111">
        <f>SUM(G45:G57)/$B$28</f>
        <v>0.6</v>
      </c>
      <c r="J44" s="42"/>
      <c r="K44" s="43"/>
      <c r="T44" s="42" t="s">
        <v>135</v>
      </c>
      <c r="U44" s="43">
        <v>3</v>
      </c>
      <c r="V44" s="43" t="s">
        <v>169</v>
      </c>
    </row>
    <row r="45" spans="1:22" ht="18.75" thickBot="1">
      <c r="A45" s="149" t="s">
        <v>124</v>
      </c>
      <c r="B45" s="77">
        <v>3</v>
      </c>
      <c r="C45" s="168">
        <f t="shared" si="3"/>
        <v>2.4E-2</v>
      </c>
      <c r="D45" s="54">
        <v>17</v>
      </c>
      <c r="F45" s="112" t="s">
        <v>41</v>
      </c>
      <c r="G45" s="113">
        <v>45</v>
      </c>
      <c r="H45" s="114">
        <f t="shared" ref="H45:H57" si="4">G45/$B$28</f>
        <v>0.36</v>
      </c>
      <c r="J45" s="42"/>
      <c r="K45" s="43"/>
      <c r="T45" s="42" t="s">
        <v>31</v>
      </c>
      <c r="U45" s="43">
        <v>3</v>
      </c>
      <c r="V45" s="43" t="s">
        <v>169</v>
      </c>
    </row>
    <row r="46" spans="1:22" ht="18.75" thickBot="1">
      <c r="A46" s="149" t="s">
        <v>63</v>
      </c>
      <c r="B46" s="77">
        <v>2</v>
      </c>
      <c r="C46" s="168">
        <f t="shared" si="3"/>
        <v>1.6E-2</v>
      </c>
      <c r="D46" s="54">
        <v>18</v>
      </c>
      <c r="E46" s="17"/>
      <c r="F46" s="115" t="s">
        <v>42</v>
      </c>
      <c r="G46" s="116">
        <v>10</v>
      </c>
      <c r="H46" s="117">
        <f t="shared" si="4"/>
        <v>0.08</v>
      </c>
      <c r="J46" s="42"/>
      <c r="K46" s="43"/>
      <c r="T46" s="42" t="s">
        <v>120</v>
      </c>
      <c r="U46" s="43">
        <v>3</v>
      </c>
      <c r="V46" s="43" t="s">
        <v>169</v>
      </c>
    </row>
    <row r="47" spans="1:22" ht="17.25" customHeight="1" thickBot="1">
      <c r="A47" s="149" t="s">
        <v>114</v>
      </c>
      <c r="B47" s="77">
        <v>2</v>
      </c>
      <c r="C47" s="168">
        <f t="shared" si="3"/>
        <v>1.6E-2</v>
      </c>
      <c r="D47" s="54">
        <v>19</v>
      </c>
      <c r="F47" s="112" t="s">
        <v>47</v>
      </c>
      <c r="G47" s="113">
        <v>5</v>
      </c>
      <c r="H47" s="114">
        <f t="shared" si="4"/>
        <v>0.04</v>
      </c>
      <c r="J47" s="42"/>
      <c r="K47" s="43"/>
      <c r="T47" s="42" t="s">
        <v>124</v>
      </c>
      <c r="U47" s="43">
        <v>3</v>
      </c>
      <c r="V47" s="43" t="s">
        <v>169</v>
      </c>
    </row>
    <row r="48" spans="1:22" ht="18.75" thickBot="1">
      <c r="A48" s="149" t="s">
        <v>85</v>
      </c>
      <c r="B48" s="77">
        <v>2</v>
      </c>
      <c r="C48" s="168">
        <f t="shared" si="3"/>
        <v>1.6E-2</v>
      </c>
      <c r="D48" s="54">
        <v>20</v>
      </c>
      <c r="F48" s="115" t="s">
        <v>35</v>
      </c>
      <c r="G48" s="116">
        <v>4</v>
      </c>
      <c r="H48" s="117">
        <f t="shared" si="4"/>
        <v>3.2000000000000001E-2</v>
      </c>
      <c r="J48" s="42"/>
      <c r="K48" s="43"/>
      <c r="T48" s="42" t="s">
        <v>63</v>
      </c>
      <c r="U48" s="43">
        <v>2</v>
      </c>
      <c r="V48" s="43" t="s">
        <v>155</v>
      </c>
    </row>
    <row r="49" spans="1:22" ht="18.75" thickBot="1">
      <c r="A49" s="149" t="s">
        <v>100</v>
      </c>
      <c r="B49" s="77">
        <v>2</v>
      </c>
      <c r="C49" s="168">
        <f t="shared" si="3"/>
        <v>1.6E-2</v>
      </c>
      <c r="D49" s="54">
        <v>21</v>
      </c>
      <c r="F49" s="112" t="s">
        <v>44</v>
      </c>
      <c r="G49" s="113">
        <v>3</v>
      </c>
      <c r="H49" s="114">
        <f t="shared" si="4"/>
        <v>2.4E-2</v>
      </c>
      <c r="J49" s="42"/>
      <c r="K49" s="43"/>
      <c r="T49" s="42" t="s">
        <v>114</v>
      </c>
      <c r="U49" s="43">
        <v>2</v>
      </c>
      <c r="V49" s="43" t="s">
        <v>155</v>
      </c>
    </row>
    <row r="50" spans="1:22" ht="18.75" thickBot="1">
      <c r="A50" s="149" t="s">
        <v>121</v>
      </c>
      <c r="B50" s="77">
        <v>2</v>
      </c>
      <c r="C50" s="168">
        <f t="shared" si="3"/>
        <v>1.6E-2</v>
      </c>
      <c r="D50" s="54">
        <v>22</v>
      </c>
      <c r="F50" s="115" t="s">
        <v>34</v>
      </c>
      <c r="G50" s="116">
        <v>3</v>
      </c>
      <c r="H50" s="117">
        <f t="shared" si="4"/>
        <v>2.4E-2</v>
      </c>
      <c r="J50" s="42"/>
      <c r="K50" s="43"/>
      <c r="T50" s="42" t="s">
        <v>85</v>
      </c>
      <c r="U50" s="43">
        <v>2</v>
      </c>
      <c r="V50" s="43" t="s">
        <v>155</v>
      </c>
    </row>
    <row r="51" spans="1:22" ht="18.75" thickBot="1">
      <c r="A51" s="149" t="s">
        <v>62</v>
      </c>
      <c r="B51" s="77">
        <v>2</v>
      </c>
      <c r="C51" s="168">
        <f t="shared" si="3"/>
        <v>1.6E-2</v>
      </c>
      <c r="D51" s="54">
        <v>23</v>
      </c>
      <c r="F51" s="112" t="s">
        <v>43</v>
      </c>
      <c r="G51" s="113">
        <v>2</v>
      </c>
      <c r="H51" s="114">
        <f t="shared" si="4"/>
        <v>1.6E-2</v>
      </c>
      <c r="J51" s="42"/>
      <c r="K51" s="43"/>
      <c r="T51" s="42" t="s">
        <v>100</v>
      </c>
      <c r="U51" s="43">
        <v>2</v>
      </c>
      <c r="V51" s="43" t="s">
        <v>155</v>
      </c>
    </row>
    <row r="52" spans="1:22" ht="18.75" thickBot="1">
      <c r="A52" s="149" t="s">
        <v>136</v>
      </c>
      <c r="B52" s="77">
        <v>2</v>
      </c>
      <c r="C52" s="168">
        <f t="shared" si="3"/>
        <v>1.6E-2</v>
      </c>
      <c r="D52" s="54">
        <v>24</v>
      </c>
      <c r="F52" s="115" t="s">
        <v>45</v>
      </c>
      <c r="G52" s="116">
        <v>2</v>
      </c>
      <c r="H52" s="117">
        <f t="shared" si="4"/>
        <v>1.6E-2</v>
      </c>
      <c r="I52" s="7"/>
      <c r="J52" s="42"/>
      <c r="K52" s="43"/>
      <c r="T52" s="42" t="s">
        <v>121</v>
      </c>
      <c r="U52" s="43">
        <v>2</v>
      </c>
      <c r="V52" s="43" t="s">
        <v>155</v>
      </c>
    </row>
    <row r="53" spans="1:22" ht="18.75" thickBot="1">
      <c r="A53" s="149" t="s">
        <v>101</v>
      </c>
      <c r="B53" s="77">
        <v>2</v>
      </c>
      <c r="C53" s="168">
        <f t="shared" si="3"/>
        <v>1.6E-2</v>
      </c>
      <c r="D53" s="54">
        <v>25</v>
      </c>
      <c r="F53" s="112" t="s">
        <v>49</v>
      </c>
      <c r="G53" s="113">
        <v>1</v>
      </c>
      <c r="H53" s="114">
        <f t="shared" si="4"/>
        <v>8.0000000000000002E-3</v>
      </c>
      <c r="J53" s="42"/>
      <c r="K53" s="43"/>
      <c r="T53" s="42" t="s">
        <v>62</v>
      </c>
      <c r="U53" s="43">
        <v>2</v>
      </c>
      <c r="V53" s="43" t="s">
        <v>155</v>
      </c>
    </row>
    <row r="54" spans="1:22" ht="18.75" thickBot="1">
      <c r="A54" s="149" t="s">
        <v>137</v>
      </c>
      <c r="B54" s="77">
        <v>2</v>
      </c>
      <c r="C54" s="168">
        <f t="shared" si="3"/>
        <v>1.6E-2</v>
      </c>
      <c r="D54" s="54">
        <v>26</v>
      </c>
      <c r="F54" s="169" t="s">
        <v>36</v>
      </c>
      <c r="G54" s="155">
        <v>0</v>
      </c>
      <c r="H54" s="170">
        <f t="shared" si="4"/>
        <v>0</v>
      </c>
      <c r="J54" s="42"/>
      <c r="K54" s="43"/>
      <c r="T54" s="42" t="s">
        <v>136</v>
      </c>
      <c r="U54" s="43">
        <v>2</v>
      </c>
      <c r="V54" s="43" t="s">
        <v>155</v>
      </c>
    </row>
    <row r="55" spans="1:22" ht="18.75" thickBot="1">
      <c r="A55" s="149" t="s">
        <v>127</v>
      </c>
      <c r="B55" s="77">
        <v>2</v>
      </c>
      <c r="C55" s="168">
        <f t="shared" si="3"/>
        <v>1.6E-2</v>
      </c>
      <c r="D55" s="54">
        <v>27</v>
      </c>
      <c r="F55" s="169" t="s">
        <v>38</v>
      </c>
      <c r="G55" s="155">
        <v>0</v>
      </c>
      <c r="H55" s="170">
        <f t="shared" si="4"/>
        <v>0</v>
      </c>
      <c r="I55" s="7"/>
      <c r="J55" s="42"/>
      <c r="K55" s="43"/>
      <c r="T55" s="42" t="s">
        <v>101</v>
      </c>
      <c r="U55" s="43">
        <v>2</v>
      </c>
      <c r="V55" s="43" t="s">
        <v>155</v>
      </c>
    </row>
    <row r="56" spans="1:22" ht="18.75" thickBot="1">
      <c r="A56" s="149" t="s">
        <v>115</v>
      </c>
      <c r="B56" s="77">
        <v>1</v>
      </c>
      <c r="C56" s="168">
        <f t="shared" si="3"/>
        <v>8.0000000000000002E-3</v>
      </c>
      <c r="D56" s="54">
        <v>28</v>
      </c>
      <c r="F56" s="169" t="s">
        <v>39</v>
      </c>
      <c r="G56" s="155">
        <v>0</v>
      </c>
      <c r="H56" s="170">
        <f t="shared" si="4"/>
        <v>0</v>
      </c>
      <c r="J56" s="42"/>
      <c r="K56" s="43"/>
      <c r="T56" s="42" t="s">
        <v>137</v>
      </c>
      <c r="U56" s="43">
        <v>2</v>
      </c>
      <c r="V56" s="43" t="s">
        <v>155</v>
      </c>
    </row>
    <row r="57" spans="1:22" ht="18.75" thickBot="1">
      <c r="A57" s="149" t="s">
        <v>32</v>
      </c>
      <c r="B57" s="77">
        <v>1</v>
      </c>
      <c r="C57" s="168">
        <f t="shared" si="3"/>
        <v>8.0000000000000002E-3</v>
      </c>
      <c r="D57" s="54">
        <v>29</v>
      </c>
      <c r="F57" s="156" t="s">
        <v>48</v>
      </c>
      <c r="G57" s="157">
        <v>0</v>
      </c>
      <c r="H57" s="158">
        <f t="shared" si="4"/>
        <v>0</v>
      </c>
      <c r="J57" s="42"/>
      <c r="K57" s="43"/>
      <c r="T57" s="42" t="s">
        <v>127</v>
      </c>
      <c r="U57" s="43">
        <v>2</v>
      </c>
      <c r="V57" s="43" t="s">
        <v>155</v>
      </c>
    </row>
    <row r="58" spans="1:22" ht="18.75" thickBot="1">
      <c r="A58" s="149" t="s">
        <v>138</v>
      </c>
      <c r="B58" s="77">
        <v>1</v>
      </c>
      <c r="C58" s="168">
        <f t="shared" si="3"/>
        <v>8.0000000000000002E-3</v>
      </c>
      <c r="D58" s="54">
        <v>30</v>
      </c>
      <c r="F58" s="23"/>
      <c r="G58" s="23"/>
      <c r="H58" s="23"/>
      <c r="J58" s="42"/>
      <c r="K58" s="43"/>
      <c r="T58" s="42" t="s">
        <v>115</v>
      </c>
      <c r="U58" s="43">
        <v>1</v>
      </c>
      <c r="V58" s="43" t="s">
        <v>163</v>
      </c>
    </row>
    <row r="59" spans="1:22" ht="18.75" thickBot="1">
      <c r="A59" s="149" t="s">
        <v>139</v>
      </c>
      <c r="B59" s="77">
        <v>1</v>
      </c>
      <c r="C59" s="168">
        <f t="shared" si="3"/>
        <v>8.0000000000000002E-3</v>
      </c>
      <c r="D59" s="54">
        <v>31</v>
      </c>
      <c r="F59" s="23"/>
      <c r="G59" s="23"/>
      <c r="H59" s="23"/>
      <c r="J59" s="42"/>
      <c r="K59" s="43"/>
      <c r="T59" s="42" t="s">
        <v>32</v>
      </c>
      <c r="U59" s="43">
        <v>1</v>
      </c>
      <c r="V59" s="43" t="s">
        <v>163</v>
      </c>
    </row>
    <row r="60" spans="1:22" ht="18.75" thickBot="1">
      <c r="A60" s="149" t="s">
        <v>119</v>
      </c>
      <c r="B60" s="77">
        <v>1</v>
      </c>
      <c r="C60" s="168">
        <f t="shared" si="3"/>
        <v>8.0000000000000002E-3</v>
      </c>
      <c r="D60" s="54">
        <v>32</v>
      </c>
      <c r="F60" s="26" t="s">
        <v>153</v>
      </c>
      <c r="J60" s="42"/>
      <c r="K60" s="43"/>
      <c r="T60" s="42" t="s">
        <v>138</v>
      </c>
      <c r="U60" s="43">
        <v>1</v>
      </c>
      <c r="V60" s="43" t="s">
        <v>163</v>
      </c>
    </row>
    <row r="61" spans="1:22" ht="18.75" thickBot="1">
      <c r="A61" s="149" t="s">
        <v>140</v>
      </c>
      <c r="B61" s="77">
        <v>1</v>
      </c>
      <c r="C61" s="168">
        <f t="shared" si="3"/>
        <v>8.0000000000000002E-3</v>
      </c>
      <c r="D61" s="54">
        <v>33</v>
      </c>
      <c r="F61" s="123" t="s">
        <v>52</v>
      </c>
      <c r="G61" s="134" t="s">
        <v>28</v>
      </c>
      <c r="H61" s="128" t="s">
        <v>29</v>
      </c>
      <c r="J61" s="42"/>
      <c r="K61" s="43"/>
      <c r="T61" s="42" t="s">
        <v>139</v>
      </c>
      <c r="U61" s="43">
        <v>1</v>
      </c>
      <c r="V61" s="43" t="s">
        <v>163</v>
      </c>
    </row>
    <row r="62" spans="1:22" ht="18.75" thickBot="1">
      <c r="A62" s="149" t="s">
        <v>84</v>
      </c>
      <c r="B62" s="77">
        <v>1</v>
      </c>
      <c r="C62" s="168">
        <f t="shared" si="3"/>
        <v>8.0000000000000002E-3</v>
      </c>
      <c r="D62" s="54">
        <v>34</v>
      </c>
      <c r="F62" s="137" t="s">
        <v>112</v>
      </c>
      <c r="G62" s="135">
        <f>SUM(G63:G92)</f>
        <v>125</v>
      </c>
      <c r="H62" s="129"/>
      <c r="J62" s="42"/>
      <c r="K62" s="43"/>
      <c r="T62" s="42" t="s">
        <v>119</v>
      </c>
      <c r="U62" s="43">
        <v>1</v>
      </c>
      <c r="V62" s="43" t="s">
        <v>163</v>
      </c>
    </row>
    <row r="63" spans="1:22" ht="18.75" thickBot="1">
      <c r="A63" s="149" t="s">
        <v>141</v>
      </c>
      <c r="B63" s="77">
        <v>1</v>
      </c>
      <c r="C63" s="168">
        <f t="shared" si="3"/>
        <v>8.0000000000000002E-3</v>
      </c>
      <c r="D63" s="54">
        <v>35</v>
      </c>
      <c r="F63" s="124" t="s">
        <v>108</v>
      </c>
      <c r="G63" s="136">
        <v>48</v>
      </c>
      <c r="H63" s="130">
        <f t="shared" ref="H63" si="5">G63/$G$62</f>
        <v>0.38400000000000001</v>
      </c>
      <c r="J63" s="42"/>
      <c r="K63" s="43"/>
      <c r="T63" s="42" t="s">
        <v>140</v>
      </c>
      <c r="U63" s="43">
        <v>1</v>
      </c>
      <c r="V63" s="43" t="s">
        <v>163</v>
      </c>
    </row>
    <row r="64" spans="1:22" ht="18.75" thickBot="1">
      <c r="A64" s="149" t="s">
        <v>142</v>
      </c>
      <c r="B64" s="77">
        <v>1</v>
      </c>
      <c r="C64" s="168">
        <f t="shared" si="3"/>
        <v>8.0000000000000002E-3</v>
      </c>
      <c r="D64" s="54">
        <v>36</v>
      </c>
      <c r="F64" s="124" t="s">
        <v>103</v>
      </c>
      <c r="G64" s="136">
        <v>11</v>
      </c>
      <c r="H64" s="130">
        <f t="shared" ref="H64:H78" si="6">G64/$G$62</f>
        <v>8.7999999999999995E-2</v>
      </c>
      <c r="J64" s="37"/>
      <c r="K64" s="38" t="s">
        <v>53</v>
      </c>
      <c r="L64" s="40"/>
      <c r="T64" s="42" t="s">
        <v>84</v>
      </c>
      <c r="U64" s="43">
        <v>1</v>
      </c>
      <c r="V64" s="43" t="s">
        <v>163</v>
      </c>
    </row>
    <row r="65" spans="1:22" ht="18.75" thickBot="1">
      <c r="A65" s="149" t="s">
        <v>143</v>
      </c>
      <c r="B65" s="77">
        <v>1</v>
      </c>
      <c r="C65" s="168">
        <f t="shared" si="3"/>
        <v>8.0000000000000002E-3</v>
      </c>
      <c r="D65" s="54">
        <v>37</v>
      </c>
      <c r="F65" s="125" t="s">
        <v>109</v>
      </c>
      <c r="G65" s="34">
        <v>10</v>
      </c>
      <c r="H65" s="162">
        <f t="shared" si="6"/>
        <v>0.08</v>
      </c>
      <c r="J65" s="37"/>
      <c r="K65" s="39" t="s">
        <v>57</v>
      </c>
      <c r="L65" s="41"/>
      <c r="T65" s="42" t="s">
        <v>141</v>
      </c>
      <c r="U65" s="43">
        <v>1</v>
      </c>
      <c r="V65" s="43" t="s">
        <v>163</v>
      </c>
    </row>
    <row r="66" spans="1:22" ht="18.75" thickBot="1">
      <c r="A66" s="149" t="s">
        <v>123</v>
      </c>
      <c r="B66" s="77">
        <v>1</v>
      </c>
      <c r="C66" s="168">
        <f t="shared" si="3"/>
        <v>8.0000000000000002E-3</v>
      </c>
      <c r="D66" s="54">
        <v>38</v>
      </c>
      <c r="F66" s="125" t="s">
        <v>129</v>
      </c>
      <c r="G66" s="34">
        <v>10</v>
      </c>
      <c r="H66" s="162">
        <f t="shared" si="6"/>
        <v>0.08</v>
      </c>
      <c r="J66" s="37"/>
      <c r="K66" s="39" t="s">
        <v>56</v>
      </c>
      <c r="L66" s="34"/>
      <c r="T66" s="42" t="s">
        <v>142</v>
      </c>
      <c r="U66" s="43">
        <v>1</v>
      </c>
      <c r="V66" s="43" t="s">
        <v>163</v>
      </c>
    </row>
    <row r="67" spans="1:22" ht="18.75" thickBot="1">
      <c r="A67" s="149" t="s">
        <v>113</v>
      </c>
      <c r="B67" s="77">
        <v>1</v>
      </c>
      <c r="C67" s="168">
        <f t="shared" si="3"/>
        <v>8.0000000000000002E-3</v>
      </c>
      <c r="D67" s="54">
        <v>39</v>
      </c>
      <c r="F67" s="126" t="s">
        <v>64</v>
      </c>
      <c r="G67" s="35">
        <v>8</v>
      </c>
      <c r="H67" s="131">
        <f t="shared" si="6"/>
        <v>6.4000000000000001E-2</v>
      </c>
      <c r="J67" s="37"/>
      <c r="K67" s="39" t="s">
        <v>54</v>
      </c>
      <c r="L67" s="35"/>
      <c r="T67" s="42" t="s">
        <v>143</v>
      </c>
      <c r="U67" s="43">
        <v>1</v>
      </c>
      <c r="V67" s="43" t="s">
        <v>163</v>
      </c>
    </row>
    <row r="68" spans="1:22" ht="18.75" thickBot="1">
      <c r="A68" s="149" t="s">
        <v>144</v>
      </c>
      <c r="B68" s="77">
        <v>1</v>
      </c>
      <c r="C68" s="168">
        <f t="shared" si="3"/>
        <v>8.0000000000000002E-3</v>
      </c>
      <c r="D68" s="54">
        <v>40</v>
      </c>
      <c r="F68" s="126" t="s">
        <v>148</v>
      </c>
      <c r="G68" s="35">
        <v>7</v>
      </c>
      <c r="H68" s="131">
        <f t="shared" si="6"/>
        <v>5.6000000000000001E-2</v>
      </c>
      <c r="J68" s="37"/>
      <c r="K68" s="39" t="s">
        <v>55</v>
      </c>
      <c r="L68" s="36"/>
      <c r="T68" s="42" t="s">
        <v>123</v>
      </c>
      <c r="U68" s="43">
        <v>1</v>
      </c>
      <c r="V68" s="43" t="s">
        <v>163</v>
      </c>
    </row>
    <row r="69" spans="1:22" ht="18.75" thickBot="1">
      <c r="A69" s="149" t="s">
        <v>37</v>
      </c>
      <c r="B69" s="77">
        <v>1</v>
      </c>
      <c r="C69" s="168">
        <f t="shared" si="3"/>
        <v>8.0000000000000002E-3</v>
      </c>
      <c r="D69" s="54">
        <v>41</v>
      </c>
      <c r="F69" s="127" t="s">
        <v>149</v>
      </c>
      <c r="G69" s="36">
        <v>4</v>
      </c>
      <c r="H69" s="132">
        <f t="shared" si="6"/>
        <v>3.2000000000000001E-2</v>
      </c>
      <c r="J69" s="37"/>
      <c r="K69" s="37"/>
      <c r="T69" s="42" t="s">
        <v>113</v>
      </c>
      <c r="U69" s="43">
        <v>1</v>
      </c>
      <c r="V69" s="43" t="s">
        <v>163</v>
      </c>
    </row>
    <row r="70" spans="1:22" ht="18.75" thickBot="1">
      <c r="A70" s="149" t="s">
        <v>83</v>
      </c>
      <c r="B70" s="77">
        <v>1</v>
      </c>
      <c r="C70" s="168">
        <f t="shared" si="3"/>
        <v>8.0000000000000002E-3</v>
      </c>
      <c r="D70" s="54">
        <v>42</v>
      </c>
      <c r="F70" s="127" t="s">
        <v>130</v>
      </c>
      <c r="G70" s="36">
        <v>4</v>
      </c>
      <c r="H70" s="132">
        <f t="shared" si="6"/>
        <v>3.2000000000000001E-2</v>
      </c>
      <c r="J70" s="37"/>
      <c r="K70" s="37"/>
      <c r="T70" s="42" t="s">
        <v>144</v>
      </c>
      <c r="U70" s="43">
        <v>1</v>
      </c>
      <c r="V70" s="43" t="s">
        <v>163</v>
      </c>
    </row>
    <row r="71" spans="1:22" ht="18.75" thickBot="1">
      <c r="A71" s="149" t="s">
        <v>145</v>
      </c>
      <c r="B71" s="77">
        <v>1</v>
      </c>
      <c r="C71" s="168">
        <f t="shared" si="3"/>
        <v>8.0000000000000002E-3</v>
      </c>
      <c r="D71" s="54">
        <v>43</v>
      </c>
      <c r="F71" s="127" t="s">
        <v>111</v>
      </c>
      <c r="G71" s="36">
        <v>3</v>
      </c>
      <c r="H71" s="133">
        <f t="shared" si="6"/>
        <v>2.4E-2</v>
      </c>
      <c r="J71" s="37"/>
      <c r="K71" s="37"/>
      <c r="T71" s="42" t="s">
        <v>37</v>
      </c>
      <c r="U71" s="43">
        <v>1</v>
      </c>
      <c r="V71" s="43" t="s">
        <v>163</v>
      </c>
    </row>
    <row r="72" spans="1:22" ht="18.75" thickBot="1">
      <c r="A72" s="149" t="s">
        <v>128</v>
      </c>
      <c r="B72" s="77">
        <v>1</v>
      </c>
      <c r="C72" s="168">
        <f t="shared" si="3"/>
        <v>8.0000000000000002E-3</v>
      </c>
      <c r="D72" s="54">
        <v>44</v>
      </c>
      <c r="F72" s="127" t="s">
        <v>150</v>
      </c>
      <c r="G72" s="36">
        <v>2</v>
      </c>
      <c r="H72" s="133">
        <f t="shared" si="6"/>
        <v>1.6E-2</v>
      </c>
      <c r="J72" s="42"/>
      <c r="K72" s="43"/>
      <c r="T72" s="42" t="s">
        <v>83</v>
      </c>
      <c r="U72" s="43">
        <v>1</v>
      </c>
      <c r="V72" s="43" t="s">
        <v>163</v>
      </c>
    </row>
    <row r="73" spans="1:22" ht="18">
      <c r="A73" s="149" t="s">
        <v>172</v>
      </c>
      <c r="B73" s="77">
        <v>8</v>
      </c>
      <c r="C73" s="168">
        <f t="shared" si="3"/>
        <v>6.4000000000000001E-2</v>
      </c>
      <c r="D73" s="54"/>
      <c r="F73" s="127" t="s">
        <v>147</v>
      </c>
      <c r="G73" s="36">
        <v>2</v>
      </c>
      <c r="H73" s="133">
        <f t="shared" si="6"/>
        <v>1.6E-2</v>
      </c>
      <c r="J73" s="42"/>
      <c r="K73" s="43"/>
      <c r="T73" s="42" t="s">
        <v>145</v>
      </c>
      <c r="U73" s="43">
        <v>1</v>
      </c>
      <c r="V73" s="43" t="s">
        <v>163</v>
      </c>
    </row>
    <row r="74" spans="1:22" ht="18">
      <c r="A74" s="150"/>
      <c r="B74" s="151"/>
      <c r="C74" s="152"/>
      <c r="D74" s="153"/>
      <c r="F74" s="127" t="s">
        <v>86</v>
      </c>
      <c r="G74" s="36">
        <v>2</v>
      </c>
      <c r="H74" s="133">
        <f t="shared" si="6"/>
        <v>1.6E-2</v>
      </c>
      <c r="J74" s="42"/>
      <c r="K74" s="43"/>
      <c r="T74" s="42" t="s">
        <v>128</v>
      </c>
      <c r="U74" s="43">
        <v>1</v>
      </c>
      <c r="V74" s="43" t="s">
        <v>163</v>
      </c>
    </row>
    <row r="75" spans="1:22" ht="18">
      <c r="A75" s="150"/>
      <c r="B75" s="151"/>
      <c r="C75" s="152"/>
      <c r="D75" s="153"/>
      <c r="F75" s="127" t="s">
        <v>151</v>
      </c>
      <c r="G75" s="36">
        <v>2</v>
      </c>
      <c r="H75" s="133">
        <f t="shared" si="6"/>
        <v>1.6E-2</v>
      </c>
      <c r="J75" s="42"/>
      <c r="K75" s="43"/>
    </row>
    <row r="76" spans="1:22" ht="18">
      <c r="A76" s="150"/>
      <c r="B76" s="151"/>
      <c r="C76" s="152"/>
      <c r="D76" s="153"/>
      <c r="F76" s="127" t="s">
        <v>117</v>
      </c>
      <c r="G76" s="36">
        <v>1</v>
      </c>
      <c r="H76" s="133">
        <f t="shared" si="6"/>
        <v>8.0000000000000002E-3</v>
      </c>
      <c r="J76" s="42"/>
      <c r="K76" s="43"/>
    </row>
    <row r="77" spans="1:22" ht="18">
      <c r="A77" s="150"/>
      <c r="B77" s="151"/>
      <c r="C77" s="152"/>
      <c r="D77" s="153"/>
      <c r="F77" s="127" t="s">
        <v>131</v>
      </c>
      <c r="G77" s="36">
        <v>1</v>
      </c>
      <c r="H77" s="133">
        <f t="shared" si="6"/>
        <v>8.0000000000000002E-3</v>
      </c>
      <c r="J77" s="42"/>
      <c r="K77" s="43"/>
    </row>
    <row r="78" spans="1:22" ht="18">
      <c r="A78" s="150"/>
      <c r="B78" s="151"/>
      <c r="C78" s="152"/>
      <c r="D78" s="153"/>
      <c r="F78" s="127" t="s">
        <v>104</v>
      </c>
      <c r="G78" s="36">
        <v>1</v>
      </c>
      <c r="H78" s="133">
        <f t="shared" si="6"/>
        <v>8.0000000000000002E-3</v>
      </c>
      <c r="J78" s="42"/>
      <c r="K78" s="43"/>
    </row>
    <row r="79" spans="1:22" ht="18">
      <c r="A79" s="150"/>
      <c r="B79" s="151"/>
      <c r="C79" s="152"/>
      <c r="D79" s="153"/>
      <c r="F79" s="127" t="s">
        <v>152</v>
      </c>
      <c r="G79" s="36">
        <v>1</v>
      </c>
      <c r="H79" s="133"/>
      <c r="J79" s="42"/>
      <c r="K79" s="43"/>
    </row>
    <row r="80" spans="1:22" ht="18.75" thickBot="1">
      <c r="A80" s="150"/>
      <c r="B80" s="151"/>
      <c r="C80" s="152"/>
      <c r="D80" s="153"/>
      <c r="F80" s="164" t="s">
        <v>58</v>
      </c>
      <c r="G80" s="165">
        <v>8</v>
      </c>
      <c r="H80" s="166"/>
      <c r="J80" s="42"/>
      <c r="K80" s="43"/>
    </row>
    <row r="81" spans="1:11" ht="18">
      <c r="A81" s="150"/>
      <c r="B81" s="151"/>
      <c r="C81" s="152"/>
      <c r="D81" s="153"/>
      <c r="F81" s="55"/>
      <c r="G81" s="55"/>
      <c r="H81" s="56"/>
      <c r="J81" s="42"/>
      <c r="K81" s="43"/>
    </row>
    <row r="82" spans="1:11" ht="18">
      <c r="A82" s="150"/>
      <c r="B82" s="151"/>
      <c r="C82" s="152"/>
      <c r="D82" s="153"/>
      <c r="F82" s="121"/>
      <c r="G82" s="122"/>
      <c r="H82" s="121"/>
      <c r="J82" s="42"/>
      <c r="K82" s="43"/>
    </row>
    <row r="83" spans="1:11" ht="18">
      <c r="A83" s="150"/>
      <c r="B83" s="151"/>
      <c r="C83" s="152"/>
      <c r="D83" s="153"/>
      <c r="F83" s="7"/>
      <c r="G83" s="7"/>
      <c r="H83" s="7"/>
      <c r="J83" s="42"/>
      <c r="K83" s="43"/>
    </row>
    <row r="84" spans="1:11" ht="18">
      <c r="A84" s="150"/>
      <c r="B84" s="151"/>
      <c r="C84" s="152"/>
      <c r="D84" s="153"/>
      <c r="F84" s="7"/>
      <c r="G84" s="7"/>
      <c r="H84" s="7"/>
      <c r="J84" s="42"/>
      <c r="K84" s="43"/>
    </row>
    <row r="85" spans="1:11" ht="18">
      <c r="A85" s="150"/>
      <c r="B85" s="151"/>
      <c r="C85" s="152"/>
      <c r="D85" s="153"/>
      <c r="F85" s="7"/>
      <c r="G85" s="7"/>
      <c r="H85" s="7"/>
      <c r="J85" s="42"/>
      <c r="K85" s="43"/>
    </row>
    <row r="86" spans="1:11" ht="18">
      <c r="A86" s="150"/>
      <c r="B86" s="151"/>
      <c r="C86" s="152"/>
      <c r="D86" s="153"/>
      <c r="F86" s="7"/>
      <c r="G86" s="7"/>
      <c r="H86" s="7"/>
      <c r="J86" s="42"/>
      <c r="K86" s="43"/>
    </row>
    <row r="87" spans="1:11" ht="18">
      <c r="A87" s="150"/>
      <c r="B87" s="151"/>
      <c r="C87" s="152"/>
      <c r="D87" s="153"/>
      <c r="F87" s="7"/>
      <c r="G87" s="7"/>
      <c r="H87" s="7"/>
      <c r="J87" s="42"/>
      <c r="K87" s="43"/>
    </row>
    <row r="88" spans="1:11" ht="18">
      <c r="A88" s="150"/>
      <c r="B88" s="151"/>
      <c r="C88" s="152"/>
      <c r="D88" s="153"/>
      <c r="F88" s="7"/>
      <c r="G88" s="7"/>
      <c r="H88" s="7"/>
    </row>
    <row r="89" spans="1:11" ht="18">
      <c r="A89" s="150"/>
      <c r="B89" s="151"/>
      <c r="C89" s="152"/>
      <c r="D89" s="153"/>
    </row>
    <row r="90" spans="1:11" ht="18">
      <c r="A90" s="150"/>
      <c r="B90" s="151"/>
      <c r="C90" s="152"/>
      <c r="D90" s="153"/>
    </row>
    <row r="91" spans="1:11" ht="18">
      <c r="A91" s="103"/>
    </row>
  </sheetData>
  <sortState ref="F45:H57">
    <sortCondition descending="1" ref="G45:G57"/>
  </sortState>
  <mergeCells count="4">
    <mergeCell ref="G20:I20"/>
    <mergeCell ref="G21:I21"/>
    <mergeCell ref="G17:I17"/>
    <mergeCell ref="G18:I18"/>
  </mergeCells>
  <pageMargins left="0.7" right="0.7" top="0.75" bottom="0.75" header="0.3" footer="0.3"/>
  <pageSetup paperSize="9" orientation="landscape" r:id="rId1"/>
  <ignoredErrors>
    <ignoredError sqref="K6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L45"/>
  <sheetViews>
    <sheetView topLeftCell="A8" workbookViewId="0">
      <selection activeCell="E27" sqref="E27"/>
    </sheetView>
  </sheetViews>
  <sheetFormatPr baseColWidth="10" defaultRowHeight="15"/>
  <cols>
    <col min="2" max="2" width="46.140625" customWidth="1"/>
    <col min="3" max="3" width="16.85546875" customWidth="1"/>
    <col min="4" max="4" width="19.85546875" customWidth="1"/>
    <col min="5" max="5" width="18.140625" customWidth="1"/>
  </cols>
  <sheetData>
    <row r="1" spans="2:12" ht="15.75" thickBot="1"/>
    <row r="2" spans="2:12" ht="19.5" thickBot="1">
      <c r="B2" s="44">
        <v>44172</v>
      </c>
      <c r="C2" s="45" t="s">
        <v>65</v>
      </c>
      <c r="D2" s="45" t="s">
        <v>66</v>
      </c>
      <c r="E2" s="46" t="s">
        <v>67</v>
      </c>
      <c r="H2" s="171" t="s">
        <v>106</v>
      </c>
      <c r="I2" s="177"/>
      <c r="J2" s="178"/>
    </row>
    <row r="3" spans="2:12" ht="19.5" thickBot="1">
      <c r="B3" s="61" t="s">
        <v>68</v>
      </c>
      <c r="C3" s="67">
        <v>785</v>
      </c>
      <c r="D3" s="67">
        <v>73</v>
      </c>
      <c r="E3" s="64">
        <f>D3/C3</f>
        <v>9.2993630573248401E-2</v>
      </c>
      <c r="G3" s="43"/>
      <c r="H3" s="182">
        <v>670</v>
      </c>
      <c r="I3" s="183"/>
      <c r="J3" s="184"/>
    </row>
    <row r="4" spans="2:12" ht="19.5" thickBot="1">
      <c r="B4" s="62" t="s">
        <v>69</v>
      </c>
      <c r="C4" s="47">
        <v>363</v>
      </c>
      <c r="D4" s="47">
        <v>52</v>
      </c>
      <c r="E4" s="65">
        <f>D4/C4</f>
        <v>0.14325068870523416</v>
      </c>
      <c r="G4" s="43"/>
      <c r="H4" s="50"/>
      <c r="I4" s="50"/>
      <c r="J4" s="50"/>
    </row>
    <row r="5" spans="2:12" ht="19.5" thickBot="1">
      <c r="B5" s="63" t="s">
        <v>70</v>
      </c>
      <c r="C5" s="68">
        <f>SUM(C3:C4)</f>
        <v>1148</v>
      </c>
      <c r="D5" s="68">
        <f>SUM(D3:D4)</f>
        <v>125</v>
      </c>
      <c r="E5" s="66">
        <f>D5/C5</f>
        <v>0.10888501742160278</v>
      </c>
      <c r="H5" s="171" t="s">
        <v>107</v>
      </c>
      <c r="I5" s="177"/>
      <c r="J5" s="178"/>
    </row>
    <row r="6" spans="2:12" ht="15.75" thickBot="1">
      <c r="H6" s="182">
        <v>0</v>
      </c>
      <c r="I6" s="183"/>
      <c r="J6" s="184"/>
    </row>
    <row r="7" spans="2:12" ht="15.75" thickBot="1"/>
    <row r="8" spans="2:12" ht="19.5" thickTop="1">
      <c r="B8" s="139" t="s">
        <v>42</v>
      </c>
      <c r="C8" s="143">
        <f>'20201207'!A18</f>
        <v>25</v>
      </c>
      <c r="F8" s="33"/>
    </row>
    <row r="9" spans="2:12" ht="18.75">
      <c r="B9" s="140" t="s">
        <v>43</v>
      </c>
      <c r="C9" s="146">
        <f>'20201207'!B18</f>
        <v>13</v>
      </c>
    </row>
    <row r="10" spans="2:12" ht="18.75">
      <c r="B10" s="141" t="s">
        <v>41</v>
      </c>
      <c r="C10" s="144">
        <f>'20201207'!C18</f>
        <v>81</v>
      </c>
      <c r="K10" s="163"/>
    </row>
    <row r="11" spans="2:12" ht="18.75">
      <c r="B11" s="140" t="s">
        <v>71</v>
      </c>
      <c r="C11" s="146">
        <f>'20201207'!D18</f>
        <v>6</v>
      </c>
      <c r="K11" s="163"/>
    </row>
    <row r="12" spans="2:12" ht="19.5" thickBot="1">
      <c r="B12" s="142" t="s">
        <v>72</v>
      </c>
      <c r="C12" s="145">
        <f>'20201207'!E18</f>
        <v>125</v>
      </c>
      <c r="F12" s="33"/>
      <c r="K12" s="163"/>
    </row>
    <row r="13" spans="2:12" ht="15.75" thickTop="1">
      <c r="J13" s="17"/>
      <c r="K13" s="163"/>
      <c r="L13" s="17"/>
    </row>
    <row r="14" spans="2:12">
      <c r="C14" t="s">
        <v>73</v>
      </c>
      <c r="D14" t="s">
        <v>74</v>
      </c>
      <c r="E14" t="s">
        <v>75</v>
      </c>
      <c r="I14" s="17"/>
      <c r="J14" s="17"/>
      <c r="K14" s="163"/>
      <c r="L14" s="17"/>
    </row>
    <row r="15" spans="2:12">
      <c r="B15" t="s">
        <v>76</v>
      </c>
      <c r="C15" s="70">
        <v>8.4033613445378158E-2</v>
      </c>
      <c r="D15" s="72">
        <v>2.5399999999999999E-2</v>
      </c>
      <c r="E15" s="71">
        <f>C15-D15</f>
        <v>5.8633613445378159E-2</v>
      </c>
      <c r="I15" s="17"/>
      <c r="J15" s="17"/>
      <c r="K15" s="163"/>
      <c r="L15" s="17"/>
    </row>
    <row r="16" spans="2:12">
      <c r="B16" t="s">
        <v>77</v>
      </c>
      <c r="C16" s="70">
        <v>0.29411764705882354</v>
      </c>
      <c r="D16" s="72">
        <v>0.17796610169491528</v>
      </c>
      <c r="E16" s="71">
        <f t="shared" ref="E16:E19" si="0">C16-D16</f>
        <v>0.11615154536390826</v>
      </c>
      <c r="I16" s="17"/>
      <c r="K16" s="163"/>
    </row>
    <row r="17" spans="2:12">
      <c r="B17" t="s">
        <v>78</v>
      </c>
      <c r="C17" s="70">
        <f>SUM('20201207'!E3:E7)</f>
        <v>0.4285714285714286</v>
      </c>
      <c r="D17" s="72">
        <v>0.27966101694915257</v>
      </c>
      <c r="E17" s="71">
        <f t="shared" si="0"/>
        <v>0.14891041162227603</v>
      </c>
      <c r="J17" s="17"/>
      <c r="K17" s="163"/>
      <c r="L17" s="17"/>
    </row>
    <row r="18" spans="2:12">
      <c r="B18" t="s">
        <v>79</v>
      </c>
      <c r="C18" s="70">
        <f>SUM('20201207'!E10:E11)</f>
        <v>0.26050420168067229</v>
      </c>
      <c r="D18" s="72">
        <v>0.39830508474576271</v>
      </c>
      <c r="E18" s="71">
        <f t="shared" si="0"/>
        <v>-0.13780088306509042</v>
      </c>
      <c r="K18" s="163"/>
    </row>
    <row r="19" spans="2:12">
      <c r="B19" t="s">
        <v>80</v>
      </c>
      <c r="C19" s="70">
        <f>SUM('20201207'!E11)</f>
        <v>0.20168067226890757</v>
      </c>
      <c r="D19" s="72">
        <v>0.28813559322033899</v>
      </c>
      <c r="E19" s="71">
        <f t="shared" si="0"/>
        <v>-8.6454920951431424E-2</v>
      </c>
    </row>
    <row r="21" spans="2:12" ht="18">
      <c r="B21" s="60"/>
    </row>
    <row r="22" spans="2:12" ht="18.75" thickBot="1">
      <c r="B22" s="52" t="s">
        <v>87</v>
      </c>
      <c r="C22" s="53" t="s">
        <v>88</v>
      </c>
      <c r="D22" s="53" t="s">
        <v>29</v>
      </c>
    </row>
    <row r="23" spans="2:12" ht="18">
      <c r="B23" s="42" t="s">
        <v>89</v>
      </c>
      <c r="C23" s="43">
        <v>2</v>
      </c>
      <c r="D23" s="43" t="s">
        <v>155</v>
      </c>
      <c r="E23" s="42"/>
      <c r="G23" s="60"/>
    </row>
    <row r="24" spans="2:12" ht="18">
      <c r="B24" s="42" t="s">
        <v>90</v>
      </c>
      <c r="C24" s="43">
        <v>5</v>
      </c>
      <c r="D24" s="43" t="s">
        <v>156</v>
      </c>
      <c r="G24" s="60"/>
    </row>
    <row r="25" spans="2:12" ht="18">
      <c r="B25" s="42" t="s">
        <v>91</v>
      </c>
      <c r="C25" s="43">
        <v>21</v>
      </c>
      <c r="D25" s="43" t="s">
        <v>157</v>
      </c>
      <c r="G25" s="42"/>
      <c r="H25" s="43"/>
      <c r="I25" s="43"/>
    </row>
    <row r="26" spans="2:12" ht="18">
      <c r="B26" s="42" t="s">
        <v>92</v>
      </c>
      <c r="C26" s="43">
        <v>9</v>
      </c>
      <c r="D26" s="43" t="s">
        <v>158</v>
      </c>
      <c r="G26" s="42"/>
      <c r="H26" s="43"/>
      <c r="I26" s="43"/>
    </row>
    <row r="27" spans="2:12" ht="18">
      <c r="B27" s="42" t="s">
        <v>93</v>
      </c>
      <c r="C27" s="43">
        <v>10</v>
      </c>
      <c r="D27" s="43" t="s">
        <v>159</v>
      </c>
      <c r="G27" s="42"/>
      <c r="H27" s="43"/>
      <c r="I27" s="43"/>
    </row>
    <row r="28" spans="2:12" ht="18">
      <c r="B28" s="42" t="s">
        <v>58</v>
      </c>
      <c r="C28" s="43">
        <v>78</v>
      </c>
      <c r="D28" s="43" t="s">
        <v>160</v>
      </c>
      <c r="G28" s="42"/>
      <c r="H28" s="43"/>
      <c r="I28" s="43"/>
    </row>
    <row r="29" spans="2:12" ht="18">
      <c r="D29" s="17"/>
      <c r="G29" s="42"/>
      <c r="H29" s="43"/>
      <c r="I29" s="43"/>
    </row>
    <row r="30" spans="2:12" ht="18">
      <c r="G30" s="42"/>
      <c r="H30" s="43"/>
      <c r="I30" s="43"/>
    </row>
    <row r="31" spans="2:12" ht="18.75" thickBot="1">
      <c r="B31" s="52" t="s">
        <v>94</v>
      </c>
      <c r="C31" s="53" t="s">
        <v>88</v>
      </c>
      <c r="D31" s="53" t="s">
        <v>29</v>
      </c>
      <c r="G31" s="167"/>
    </row>
    <row r="32" spans="2:12" ht="18">
      <c r="B32" s="42" t="s">
        <v>95</v>
      </c>
      <c r="C32" s="43">
        <v>107</v>
      </c>
      <c r="D32" s="43" t="s">
        <v>161</v>
      </c>
      <c r="E32" s="69">
        <f>C32/SUM(C32:C43)</f>
        <v>0.85599999999999998</v>
      </c>
      <c r="G32" s="60"/>
    </row>
    <row r="33" spans="2:9" ht="18">
      <c r="B33" s="42" t="s">
        <v>96</v>
      </c>
      <c r="C33" s="43">
        <v>6</v>
      </c>
      <c r="D33" s="43" t="s">
        <v>162</v>
      </c>
      <c r="G33" s="43"/>
      <c r="H33" s="43"/>
      <c r="I33" s="43"/>
    </row>
    <row r="34" spans="2:9" ht="18">
      <c r="B34" s="42" t="s">
        <v>97</v>
      </c>
      <c r="C34" s="43">
        <v>2</v>
      </c>
      <c r="D34" s="43" t="s">
        <v>155</v>
      </c>
      <c r="G34" s="43"/>
      <c r="H34" s="43"/>
      <c r="I34" s="43"/>
    </row>
    <row r="35" spans="2:9" ht="18">
      <c r="B35" s="42" t="s">
        <v>105</v>
      </c>
      <c r="C35" s="43">
        <v>1</v>
      </c>
      <c r="D35" s="43" t="s">
        <v>163</v>
      </c>
      <c r="G35" s="42"/>
      <c r="H35" s="43"/>
      <c r="I35" s="43"/>
    </row>
    <row r="36" spans="2:9" ht="18">
      <c r="B36" s="42" t="s">
        <v>98</v>
      </c>
      <c r="C36" s="43">
        <v>1</v>
      </c>
      <c r="D36" s="43" t="s">
        <v>163</v>
      </c>
      <c r="G36" s="42"/>
      <c r="H36" s="43"/>
      <c r="I36" s="43"/>
    </row>
    <row r="37" spans="2:9" ht="18">
      <c r="B37" s="42" t="s">
        <v>58</v>
      </c>
      <c r="C37" s="43">
        <v>8</v>
      </c>
      <c r="D37" s="43" t="s">
        <v>164</v>
      </c>
      <c r="G37" s="42"/>
      <c r="H37" s="43"/>
      <c r="I37" s="43"/>
    </row>
    <row r="38" spans="2:9" ht="18">
      <c r="B38" s="42"/>
      <c r="C38" s="43"/>
      <c r="D38" s="43"/>
      <c r="G38" s="42"/>
      <c r="H38" s="43"/>
      <c r="I38" s="43"/>
    </row>
    <row r="39" spans="2:9" ht="18">
      <c r="B39" s="42"/>
      <c r="C39" s="43"/>
      <c r="D39" s="43"/>
      <c r="G39" s="42"/>
      <c r="H39" s="43"/>
      <c r="I39" s="43"/>
    </row>
    <row r="40" spans="2:9" ht="18">
      <c r="B40" s="42"/>
      <c r="C40" s="43"/>
      <c r="D40" s="43"/>
      <c r="G40" s="167"/>
    </row>
    <row r="41" spans="2:9" ht="18">
      <c r="B41" s="42"/>
      <c r="C41" s="43"/>
      <c r="D41" s="43"/>
    </row>
    <row r="42" spans="2:9" ht="18">
      <c r="B42" s="42"/>
      <c r="C42" s="43"/>
      <c r="D42" s="43"/>
    </row>
    <row r="43" spans="2:9" ht="18">
      <c r="B43" s="42"/>
      <c r="C43" s="43"/>
      <c r="D43" s="43"/>
    </row>
    <row r="44" spans="2:9" ht="18">
      <c r="B44" s="42"/>
      <c r="C44" s="43"/>
      <c r="D44" s="43"/>
    </row>
    <row r="45" spans="2:9" ht="18">
      <c r="B45" s="42"/>
      <c r="C45" s="43"/>
      <c r="D45" s="43"/>
    </row>
  </sheetData>
  <mergeCells count="4">
    <mergeCell ref="H2:J2"/>
    <mergeCell ref="H3:J3"/>
    <mergeCell ref="H5:J5"/>
    <mergeCell ref="H6:J6"/>
  </mergeCells>
  <conditionalFormatting sqref="E1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20201207</vt:lpstr>
      <vt:lpstr>PARA OCULTAR POSITIVIDAD</vt:lpstr>
      <vt:lpstr>'20201207'!Área_de_impresión</vt:lpstr>
      <vt:lpstr>'PARA OCULTAR POSITIVIDAD'!Área_de_impresión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2020-12-08T15:54:09Z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