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770"/>
  </bookViews>
  <sheets>
    <sheet name="20201130" sheetId="1" r:id="rId1"/>
    <sheet name="PARA OCULTAR POSITIVIDAD" sheetId="2" state="hidden" r:id="rId2"/>
  </sheets>
  <definedNames>
    <definedName name="_xlnm._FilterDatabase" localSheetId="0" hidden="1">'20201130'!$F$44:$H$57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/>
  <c r="C89" s="1"/>
  <c r="E33" i="2" l="1"/>
  <c r="D5"/>
  <c r="C5"/>
  <c r="D30"/>
  <c r="C31"/>
  <c r="C30"/>
  <c r="C12"/>
  <c r="C11"/>
  <c r="C10"/>
  <c r="C9"/>
  <c r="C8"/>
  <c r="C83" i="1" l="1"/>
  <c r="C84"/>
  <c r="C85"/>
  <c r="C86"/>
  <c r="C87"/>
  <c r="C88"/>
  <c r="C29"/>
  <c r="C80" l="1"/>
  <c r="C76"/>
  <c r="C72"/>
  <c r="C68"/>
  <c r="C64"/>
  <c r="C60"/>
  <c r="C56"/>
  <c r="C52"/>
  <c r="C48"/>
  <c r="C44"/>
  <c r="C40"/>
  <c r="C36"/>
  <c r="C32"/>
  <c r="C82"/>
  <c r="C78"/>
  <c r="C74"/>
  <c r="C70"/>
  <c r="C66"/>
  <c r="C62"/>
  <c r="C58"/>
  <c r="C54"/>
  <c r="C50"/>
  <c r="C46"/>
  <c r="C42"/>
  <c r="C38"/>
  <c r="C34"/>
  <c r="C30"/>
  <c r="C81"/>
  <c r="C79"/>
  <c r="C77"/>
  <c r="C75"/>
  <c r="C73"/>
  <c r="C71"/>
  <c r="C69"/>
  <c r="C67"/>
  <c r="C65"/>
  <c r="C63"/>
  <c r="C61"/>
  <c r="C59"/>
  <c r="C57"/>
  <c r="C55"/>
  <c r="C53"/>
  <c r="C51"/>
  <c r="C49"/>
  <c r="C47"/>
  <c r="C45"/>
  <c r="C43"/>
  <c r="C41"/>
  <c r="C39"/>
  <c r="C37"/>
  <c r="C35"/>
  <c r="C33"/>
  <c r="C31"/>
  <c r="E4" i="2"/>
  <c r="E5"/>
  <c r="E3"/>
  <c r="G63" i="1" l="1"/>
  <c r="H81" l="1"/>
  <c r="E18" l="1"/>
  <c r="H65" l="1"/>
  <c r="H80" l="1"/>
  <c r="H76"/>
  <c r="H72"/>
  <c r="H68"/>
  <c r="H79"/>
  <c r="H75"/>
  <c r="H71"/>
  <c r="H67"/>
  <c r="H78"/>
  <c r="H74"/>
  <c r="H70"/>
  <c r="H66"/>
  <c r="H64"/>
  <c r="H77"/>
  <c r="H73"/>
  <c r="H69"/>
  <c r="C22" l="1"/>
  <c r="C23"/>
  <c r="H46" l="1"/>
  <c r="G45" l="1"/>
  <c r="H50" l="1"/>
  <c r="H54" l="1"/>
  <c r="H58"/>
  <c r="H53"/>
  <c r="H56"/>
  <c r="H57"/>
  <c r="H47"/>
  <c r="H51"/>
  <c r="H48"/>
  <c r="H52"/>
  <c r="H55"/>
  <c r="H49"/>
  <c r="B12" l="1"/>
  <c r="D19" l="1"/>
  <c r="H35" l="1"/>
  <c r="H31"/>
  <c r="H34"/>
  <c r="H30"/>
  <c r="H37"/>
  <c r="H33"/>
  <c r="H29"/>
  <c r="H36"/>
  <c r="H32"/>
  <c r="G28"/>
  <c r="C12" l="1"/>
  <c r="B19" l="1"/>
  <c r="C19"/>
  <c r="A19"/>
  <c r="D3"/>
  <c r="D12" l="1"/>
  <c r="E10" s="1"/>
  <c r="C19" i="2" s="1"/>
  <c r="E19" s="1"/>
  <c r="B13" i="1" l="1"/>
  <c r="E4"/>
  <c r="E5"/>
  <c r="E6"/>
  <c r="E7"/>
  <c r="E8"/>
  <c r="E9"/>
  <c r="C18" i="2" s="1"/>
  <c r="E18" s="1"/>
  <c r="E11" i="1"/>
  <c r="E3"/>
  <c r="C13"/>
  <c r="F3" l="1"/>
  <c r="G3" s="1"/>
  <c r="C17" i="2"/>
  <c r="E17" s="1"/>
  <c r="C15"/>
  <c r="E15" s="1"/>
  <c r="C16"/>
  <c r="E16" s="1"/>
  <c r="F4" i="1"/>
  <c r="F5" s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<sst xmlns="http://schemas.openxmlformats.org/spreadsheetml/2006/main" count="226" uniqueCount="197">
  <si>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</si>
  <si>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</si>
  <si>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</si>
  <si>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</si>
  <si>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</si>
  <si>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</si>
  <si>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</si>
  <si>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</si>
  <si>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</si>
  <si>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</si>
  <si>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</si>
  <si>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</si>
  <si>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</si>
  <si>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</si>
  <si>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</si>
  <si>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</si>
  <si>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</si>
  <si>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</si>
  <si>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</si>
  <si>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</si>
  <si>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</si>
  <si>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</si>
  <si>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</si>
  <si>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</si>
  <si>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</si>
  <si>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</si>
  <si>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</si>
  <si>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</si>
  <si>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</si>
  <si>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</si>
  <si>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</si>
  <si>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</si>
  <si>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</si>
  <si>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</si>
  <si>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</si>
  <si>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</si>
  <si>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Avenida Cataluña</t>
  </si>
  <si>
    <t>Huesca Capital Nº 2 (Santo Grial)</t>
  </si>
  <si>
    <t>Actur Norte</t>
  </si>
  <si>
    <t>OTROS/NO IdeNTIFICADO</t>
  </si>
  <si>
    <t>Barbastro</t>
  </si>
  <si>
    <t>Alcañiz</t>
  </si>
  <si>
    <t>Utebo</t>
  </si>
  <si>
    <t>Teruel Ensanche</t>
  </si>
  <si>
    <t>Delicias Norte</t>
  </si>
  <si>
    <t>Ejea de los Caballeros</t>
  </si>
  <si>
    <t>Jaca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</si>
  <si>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</si>
  <si>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</si>
  <si>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</si>
  <si>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</si>
  <si>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</si>
  <si>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</si>
  <si>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</si>
  <si>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Zuera</t>
  </si>
  <si>
    <t>Fraga</t>
  </si>
  <si>
    <t>Tarazona</t>
  </si>
  <si>
    <t>Total casos confirmados en Aragón</t>
  </si>
  <si>
    <t>Cuarte de Huerva</t>
  </si>
  <si>
    <t>CALATAYUD</t>
  </si>
  <si>
    <t>ZARAGOZA II</t>
  </si>
  <si>
    <t>Cinco Villas</t>
  </si>
  <si>
    <t>Bajo Cinca / Baix Cinca</t>
  </si>
  <si>
    <t>COMARCA</t>
  </si>
  <si>
    <t>&gt;20</t>
  </si>
  <si>
    <t>5-9</t>
  </si>
  <si>
    <t>0-4</t>
  </si>
  <si>
    <t>10-14</t>
  </si>
  <si>
    <t>15-20</t>
  </si>
  <si>
    <t>Teruel Centro</t>
  </si>
  <si>
    <t>Desconocido</t>
  </si>
  <si>
    <t>Almozara</t>
  </si>
  <si>
    <t>Tauste</t>
  </si>
  <si>
    <t>Valdejalón</t>
  </si>
  <si>
    <t>La Jacetania</t>
  </si>
  <si>
    <t>Huesca Capital Nº 1 (Perpetuo Socorro)</t>
  </si>
  <si>
    <t>Santa Isabel</t>
  </si>
  <si>
    <t>Zalfonada</t>
  </si>
  <si>
    <t>Las Fuentes Norte</t>
  </si>
  <si>
    <t>Jiloca</t>
  </si>
  <si>
    <t>Torre Ramona</t>
  </si>
  <si>
    <t>Actur Oeste</t>
  </si>
  <si>
    <t>Bajo Aragón</t>
  </si>
  <si>
    <t>Calamocha</t>
  </si>
  <si>
    <t>Alcorisa</t>
  </si>
  <si>
    <t>Huesca Rural</t>
  </si>
  <si>
    <t>Utrillas</t>
  </si>
  <si>
    <t>Cuencas Mineras</t>
  </si>
  <si>
    <t>La Litera / La Llitera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</si>
  <si>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</si>
  <si>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</si>
  <si>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</si>
  <si>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</si>
  <si>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</si>
  <si>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</si>
  <si>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No identificados</t>
  </si>
  <si>
    <t>Total</t>
  </si>
  <si>
    <t>dia actual</t>
  </si>
  <si>
    <t>dia previo</t>
  </si>
  <si>
    <t>diferencia</t>
  </si>
  <si>
    <t>Menos de 14 años</t>
  </si>
  <si>
    <t>Menos de 35 años</t>
  </si>
  <si>
    <t>Menos de 45 años</t>
  </si>
  <si>
    <t>65 o más años</t>
  </si>
  <si>
    <t>75 o más años</t>
  </si>
  <si>
    <r>
      <t xml:space="preserve">Total casos </t>
    </r>
    <r>
      <rPr>
        <sz val="9"/>
        <rFont val="Calibri"/>
        <family val="2"/>
        <scheme val="minor"/>
      </rPr>
      <t>confirmados en Aragón</t>
    </r>
  </si>
  <si>
    <t xml:space="preserve">TOTAL </t>
  </si>
  <si>
    <t>%  sobre el total DÍA PREVIO</t>
  </si>
  <si>
    <t>Universitas</t>
  </si>
  <si>
    <t>Huesca Capital Nº 3 (Pirineos)</t>
  </si>
  <si>
    <t>Torrero La Paz</t>
  </si>
  <si>
    <t>Hernan Cortes</t>
  </si>
  <si>
    <t>San Jose Norte</t>
  </si>
  <si>
    <t>Arrabal</t>
  </si>
  <si>
    <t>Ayerbe</t>
  </si>
  <si>
    <t>Casablanca</t>
  </si>
  <si>
    <t>Epila</t>
  </si>
  <si>
    <t>Reboleria</t>
  </si>
  <si>
    <t>Binefar</t>
  </si>
  <si>
    <t>Borja</t>
  </si>
  <si>
    <t>Madre Vedruna-Miraflores</t>
  </si>
  <si>
    <t>Monreal Del Campo</t>
  </si>
  <si>
    <t>Alfajarin</t>
  </si>
  <si>
    <t>Parque Goya</t>
  </si>
  <si>
    <t>Venecia</t>
  </si>
  <si>
    <t>Actur Sur</t>
  </si>
  <si>
    <t>Albarracin</t>
  </si>
  <si>
    <t>Alfambra</t>
  </si>
  <si>
    <t>Alhama De Aragon</t>
  </si>
  <si>
    <t>Almudevar</t>
  </si>
  <si>
    <t>Broto</t>
  </si>
  <si>
    <t>Calatayud Urbana</t>
  </si>
  <si>
    <t>Casetas</t>
  </si>
  <si>
    <t>Cedrillas</t>
  </si>
  <si>
    <t>Ejea De Los Caballeros</t>
  </si>
  <si>
    <t>Fuentes De Ebro</t>
  </si>
  <si>
    <t>La Almunia De Doña Godina</t>
  </si>
  <si>
    <t>Maria De Huerva</t>
  </si>
  <si>
    <t>Romareda - Seminario</t>
  </si>
  <si>
    <t>San Pablo</t>
  </si>
  <si>
    <t>Tamarite De Litera</t>
  </si>
  <si>
    <t>Villamayor</t>
  </si>
  <si>
    <t>Distribución por edad y sexo: en 4 casos confirmados no ha sido posible identificar la edad o el sexo</t>
  </si>
  <si>
    <t>Distribución por provincias: en 8 casos confirmados no ha sido posible identificar la provincia de procedencia</t>
  </si>
  <si>
    <t>Distribución por síntomas: en 4 casos confirmados no ha sido posible identificar la existencia o no de sintomatología</t>
  </si>
  <si>
    <t>Distribución por Zona Básica de Salud (ZBS): en 28 casos confirmado no ha sido posible identificar la zona básica de salud.</t>
  </si>
  <si>
    <t>15.18</t>
  </si>
  <si>
    <t>1.34</t>
  </si>
  <si>
    <t>0.89</t>
  </si>
  <si>
    <t>Distribución por Sector Sanitario: en 28 casos confirmado no ha sido posible identificar el sector sanitario.</t>
  </si>
  <si>
    <t>Mancomunidad Central De Zaragoza</t>
  </si>
  <si>
    <t>Hoya De Huesca / Plana De Uesca</t>
  </si>
  <si>
    <t>Comunidad De Teruel</t>
  </si>
  <si>
    <t>Somontano De Barbastro</t>
  </si>
  <si>
    <t>Campo De Borja</t>
  </si>
  <si>
    <t>Comunidad De Calatayud</t>
  </si>
  <si>
    <t>Los Monegros</t>
  </si>
  <si>
    <t>Sierra De Albarracín</t>
  </si>
  <si>
    <t>Sobrarbe</t>
  </si>
  <si>
    <t>Distribución por Comarcas: en 26 casos confirmado no ha sido posible identificar la comarca.</t>
  </si>
  <si>
    <t>Ámbito de exposición</t>
  </si>
  <si>
    <t>nº de casos</t>
  </si>
  <si>
    <t>Centro sanitario</t>
  </si>
  <si>
    <t>1.79</t>
  </si>
  <si>
    <t>Centro socio-sanitario</t>
  </si>
  <si>
    <t>Domicilio</t>
  </si>
  <si>
    <t>Escolar</t>
  </si>
  <si>
    <t>Laboral</t>
  </si>
  <si>
    <t>7.14</t>
  </si>
  <si>
    <t>Otros</t>
  </si>
  <si>
    <t>4.46</t>
  </si>
  <si>
    <t>69.20</t>
  </si>
  <si>
    <t>País de origen</t>
  </si>
  <si>
    <t>España</t>
  </si>
  <si>
    <t>84.05</t>
  </si>
  <si>
    <t>Rumania</t>
  </si>
  <si>
    <t>3.68</t>
  </si>
  <si>
    <t>1.84</t>
  </si>
  <si>
    <t>Perú</t>
  </si>
  <si>
    <t>Ecuador</t>
  </si>
  <si>
    <t>1.23</t>
  </si>
  <si>
    <t>Brasil</t>
  </si>
  <si>
    <t>0.61</t>
  </si>
  <si>
    <t>Honduras</t>
  </si>
  <si>
    <t>Senegal</t>
  </si>
  <si>
    <t>3.07</t>
  </si>
  <si>
    <t>Colombia</t>
  </si>
  <si>
    <t>Nicaragua</t>
  </si>
  <si>
    <t>República Dominicana</t>
  </si>
  <si>
    <t>Venezuela</t>
  </si>
  <si>
    <t>Alemania</t>
  </si>
  <si>
    <t>Argentina</t>
  </si>
  <si>
    <t>Canada</t>
  </si>
  <si>
    <t>Ghana</t>
  </si>
  <si>
    <t>Peru</t>
  </si>
  <si>
    <t>Uruguay</t>
  </si>
  <si>
    <t>Zona básica de salud sin identificar</t>
  </si>
</sst>
</file>

<file path=xl/styles.xml><?xml version="1.0" encoding="utf-8"?>
<styleSheet xmlns="http://schemas.openxmlformats.org/spreadsheetml/2006/main">
  <numFmts count="1">
    <numFmt numFmtId="164" formatCode="0.0%"/>
  </numFmts>
  <fonts count="2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gray0625">
        <bgColor theme="4" tint="0.39994506668294322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/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/>
      <bottom style="thick">
        <color rgb="FF00206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3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10" fontId="6" fillId="0" borderId="0" xfId="0" applyNumberFormat="1" applyFont="1" applyBorder="1" applyAlignment="1">
      <alignment horizontal="right" vertical="center" wrapText="1"/>
    </xf>
    <xf numFmtId="164" fontId="7" fillId="5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18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right" vertical="center"/>
    </xf>
    <xf numFmtId="0" fontId="8" fillId="6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10" fontId="8" fillId="4" borderId="1" xfId="1" applyNumberFormat="1" applyFont="1" applyFill="1" applyBorder="1"/>
    <xf numFmtId="0" fontId="8" fillId="4" borderId="1" xfId="0" applyFont="1" applyFill="1" applyBorder="1"/>
    <xf numFmtId="0" fontId="10" fillId="5" borderId="16" xfId="0" applyFont="1" applyFill="1" applyBorder="1" applyAlignment="1">
      <alignment horizontal="left"/>
    </xf>
    <xf numFmtId="0" fontId="10" fillId="5" borderId="6" xfId="0" applyNumberFormat="1" applyFont="1" applyFill="1" applyBorder="1"/>
    <xf numFmtId="10" fontId="10" fillId="5" borderId="17" xfId="0" applyNumberFormat="1" applyFont="1" applyFill="1" applyBorder="1" applyAlignment="1">
      <alignment horizontal="right" vertical="center" wrapText="1"/>
    </xf>
    <xf numFmtId="0" fontId="9" fillId="7" borderId="11" xfId="0" applyFont="1" applyFill="1" applyBorder="1" applyAlignment="1">
      <alignment horizontal="left"/>
    </xf>
    <xf numFmtId="0" fontId="9" fillId="7" borderId="5" xfId="0" applyNumberFormat="1" applyFont="1" applyFill="1" applyBorder="1"/>
    <xf numFmtId="10" fontId="9" fillId="7" borderId="12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4" borderId="16" xfId="0" applyFont="1" applyFill="1" applyBorder="1" applyAlignment="1">
      <alignment horizontal="left"/>
    </xf>
    <xf numFmtId="0" fontId="9" fillId="4" borderId="6" xfId="0" applyNumberFormat="1" applyFont="1" applyFill="1" applyBorder="1"/>
    <xf numFmtId="10" fontId="9" fillId="4" borderId="17" xfId="0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left"/>
    </xf>
    <xf numFmtId="0" fontId="9" fillId="11" borderId="5" xfId="0" applyNumberFormat="1" applyFont="1" applyFill="1" applyBorder="1"/>
    <xf numFmtId="10" fontId="9" fillId="11" borderId="12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0" fontId="7" fillId="5" borderId="2" xfId="0" applyFont="1" applyFill="1" applyBorder="1" applyAlignment="1">
      <alignment horizontal="left" vertical="center"/>
    </xf>
    <xf numFmtId="9" fontId="7" fillId="5" borderId="1" xfId="1" applyNumberFormat="1" applyFont="1" applyFill="1" applyBorder="1"/>
    <xf numFmtId="0" fontId="13" fillId="12" borderId="1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right" vertical="center"/>
    </xf>
    <xf numFmtId="3" fontId="11" fillId="6" borderId="14" xfId="0" applyNumberFormat="1" applyFont="1" applyFill="1" applyBorder="1"/>
    <xf numFmtId="3" fontId="14" fillId="12" borderId="2" xfId="0" applyNumberFormat="1" applyFont="1" applyFill="1" applyBorder="1"/>
    <xf numFmtId="3" fontId="0" fillId="0" borderId="0" xfId="0" applyNumberFormat="1"/>
    <xf numFmtId="0" fontId="9" fillId="15" borderId="11" xfId="0" applyFont="1" applyFill="1" applyBorder="1" applyAlignment="1">
      <alignment horizontal="left"/>
    </xf>
    <xf numFmtId="0" fontId="9" fillId="15" borderId="5" xfId="0" applyNumberFormat="1" applyFont="1" applyFill="1" applyBorder="1"/>
    <xf numFmtId="10" fontId="9" fillId="15" borderId="12" xfId="0" applyNumberFormat="1" applyFont="1" applyFill="1" applyBorder="1" applyAlignment="1">
      <alignment horizontal="right" vertical="center" wrapText="1"/>
    </xf>
    <xf numFmtId="0" fontId="10" fillId="16" borderId="16" xfId="0" applyFont="1" applyFill="1" applyBorder="1" applyAlignment="1">
      <alignment horizontal="left"/>
    </xf>
    <xf numFmtId="0" fontId="10" fillId="16" borderId="6" xfId="0" applyNumberFormat="1" applyFont="1" applyFill="1" applyBorder="1"/>
    <xf numFmtId="10" fontId="10" fillId="16" borderId="17" xfId="0" applyNumberFormat="1" applyFont="1" applyFill="1" applyBorder="1" applyAlignment="1">
      <alignment horizontal="right" vertical="center" wrapText="1"/>
    </xf>
    <xf numFmtId="0" fontId="12" fillId="17" borderId="11" xfId="0" applyFont="1" applyFill="1" applyBorder="1" applyAlignment="1">
      <alignment horizontal="left"/>
    </xf>
    <xf numFmtId="10" fontId="9" fillId="17" borderId="12" xfId="1" applyNumberFormat="1" applyFont="1" applyFill="1" applyBorder="1" applyAlignment="1">
      <alignment horizontal="right" vertical="center" wrapText="1"/>
    </xf>
    <xf numFmtId="0" fontId="15" fillId="17" borderId="5" xfId="0" applyNumberFormat="1" applyFont="1" applyFill="1" applyBorder="1"/>
    <xf numFmtId="0" fontId="12" fillId="18" borderId="11" xfId="0" applyFont="1" applyFill="1" applyBorder="1" applyAlignment="1">
      <alignment horizontal="left"/>
    </xf>
    <xf numFmtId="0" fontId="15" fillId="18" borderId="5" xfId="0" applyNumberFormat="1" applyFont="1" applyFill="1" applyBorder="1"/>
    <xf numFmtId="10" fontId="9" fillId="18" borderId="12" xfId="1" applyNumberFormat="1" applyFont="1" applyFill="1" applyBorder="1" applyAlignment="1">
      <alignment horizontal="right" vertical="center" wrapText="1"/>
    </xf>
    <xf numFmtId="0" fontId="3" fillId="19" borderId="5" xfId="0" applyFont="1" applyFill="1" applyBorder="1"/>
    <xf numFmtId="0" fontId="3" fillId="20" borderId="5" xfId="0" applyFont="1" applyFill="1" applyBorder="1"/>
    <xf numFmtId="0" fontId="3" fillId="21" borderId="5" xfId="0" applyFont="1" applyFill="1" applyBorder="1"/>
    <xf numFmtId="0" fontId="3" fillId="21" borderId="11" xfId="0" applyFont="1" applyFill="1" applyBorder="1"/>
    <xf numFmtId="0" fontId="0" fillId="0" borderId="15" xfId="0" applyBorder="1"/>
    <xf numFmtId="0" fontId="16" fillId="0" borderId="0" xfId="0" applyFont="1"/>
    <xf numFmtId="10" fontId="3" fillId="21" borderId="12" xfId="1" applyNumberFormat="1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3" fillId="20" borderId="11" xfId="0" applyFont="1" applyFill="1" applyBorder="1"/>
    <xf numFmtId="10" fontId="3" fillId="20" borderId="12" xfId="1" applyNumberFormat="1" applyFont="1" applyFill="1" applyBorder="1"/>
    <xf numFmtId="0" fontId="7" fillId="5" borderId="22" xfId="0" applyFont="1" applyFill="1" applyBorder="1"/>
    <xf numFmtId="0" fontId="7" fillId="5" borderId="23" xfId="0" applyFont="1" applyFill="1" applyBorder="1"/>
    <xf numFmtId="10" fontId="7" fillId="5" borderId="21" xfId="1" applyNumberFormat="1" applyFont="1" applyFill="1" applyBorder="1"/>
    <xf numFmtId="0" fontId="16" fillId="5" borderId="5" xfId="0" applyFont="1" applyFill="1" applyBorder="1"/>
    <xf numFmtId="0" fontId="7" fillId="14" borderId="5" xfId="0" applyFont="1" applyFill="1" applyBorder="1"/>
    <xf numFmtId="0" fontId="12" fillId="4" borderId="11" xfId="0" applyFont="1" applyFill="1" applyBorder="1" applyAlignment="1">
      <alignment horizontal="left"/>
    </xf>
    <xf numFmtId="0" fontId="12" fillId="4" borderId="5" xfId="0" applyNumberFormat="1" applyFont="1" applyFill="1" applyBorder="1"/>
    <xf numFmtId="10" fontId="9" fillId="4" borderId="12" xfId="1" applyNumberFormat="1" applyFont="1" applyFill="1" applyBorder="1" applyAlignment="1">
      <alignment horizontal="right" vertical="center" wrapText="1"/>
    </xf>
    <xf numFmtId="0" fontId="7" fillId="14" borderId="11" xfId="0" applyFont="1" applyFill="1" applyBorder="1"/>
    <xf numFmtId="10" fontId="7" fillId="14" borderId="12" xfId="1" applyNumberFormat="1" applyFont="1" applyFill="1" applyBorder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14" fontId="18" fillId="22" borderId="9" xfId="0" applyNumberFormat="1" applyFont="1" applyFill="1" applyBorder="1" applyAlignment="1">
      <alignment horizontal="center"/>
    </xf>
    <xf numFmtId="0" fontId="18" fillId="22" borderId="24" xfId="0" applyFont="1" applyFill="1" applyBorder="1" applyAlignment="1">
      <alignment horizontal="center"/>
    </xf>
    <xf numFmtId="0" fontId="18" fillId="22" borderId="2" xfId="0" applyFont="1" applyFill="1" applyBorder="1" applyAlignment="1">
      <alignment horizontal="center"/>
    </xf>
    <xf numFmtId="0" fontId="18" fillId="19" borderId="5" xfId="0" applyFont="1" applyFill="1" applyBorder="1" applyAlignment="1">
      <alignment horizontal="center"/>
    </xf>
    <xf numFmtId="0" fontId="20" fillId="23" borderId="25" xfId="0" applyFont="1" applyFill="1" applyBorder="1" applyAlignment="1">
      <alignment horizontal="justify" vertical="center" wrapText="1"/>
    </xf>
    <xf numFmtId="0" fontId="20" fillId="23" borderId="26" xfId="0" applyFont="1" applyFill="1" applyBorder="1" applyAlignment="1">
      <alignment horizontal="right" vertical="center" wrapText="1"/>
    </xf>
    <xf numFmtId="0" fontId="20" fillId="5" borderId="27" xfId="0" applyFont="1" applyFill="1" applyBorder="1" applyAlignment="1">
      <alignment horizontal="justify" vertical="center" wrapText="1"/>
    </xf>
    <xf numFmtId="0" fontId="20" fillId="23" borderId="27" xfId="0" applyFont="1" applyFill="1" applyBorder="1" applyAlignment="1">
      <alignment horizontal="justify" vertical="center" wrapText="1"/>
    </xf>
    <xf numFmtId="0" fontId="20" fillId="23" borderId="28" xfId="0" applyFont="1" applyFill="1" applyBorder="1" applyAlignment="1">
      <alignment horizontal="justify" vertical="center" wrapText="1"/>
    </xf>
    <xf numFmtId="0" fontId="1" fillId="24" borderId="8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0" fillId="0" borderId="0" xfId="0" applyBorder="1"/>
    <xf numFmtId="10" fontId="9" fillId="0" borderId="0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/>
    </xf>
    <xf numFmtId="0" fontId="8" fillId="0" borderId="14" xfId="0" applyNumberFormat="1" applyFont="1" applyBorder="1"/>
    <xf numFmtId="0" fontId="21" fillId="6" borderId="13" xfId="0" applyFont="1" applyFill="1" applyBorder="1" applyAlignment="1">
      <alignment horizontal="left" vertical="justify"/>
    </xf>
    <xf numFmtId="2" fontId="0" fillId="0" borderId="0" xfId="0" applyNumberFormat="1"/>
    <xf numFmtId="0" fontId="0" fillId="0" borderId="0" xfId="0" applyNumberFormat="1"/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right" vertical="center" wrapText="1"/>
    </xf>
    <xf numFmtId="164" fontId="17" fillId="0" borderId="0" xfId="1" applyNumberFormat="1" applyFont="1" applyAlignment="1">
      <alignment horizontal="right" vertical="center" wrapText="1"/>
    </xf>
    <xf numFmtId="0" fontId="8" fillId="0" borderId="19" xfId="0" applyFont="1" applyFill="1" applyBorder="1"/>
    <xf numFmtId="0" fontId="23" fillId="0" borderId="20" xfId="0" applyFont="1" applyBorder="1" applyAlignment="1">
      <alignment vertical="center" wrapText="1"/>
    </xf>
    <xf numFmtId="10" fontId="8" fillId="0" borderId="20" xfId="1" applyNumberFormat="1" applyFont="1" applyFill="1" applyBorder="1"/>
    <xf numFmtId="0" fontId="8" fillId="0" borderId="30" xfId="0" applyFont="1" applyFill="1" applyBorder="1"/>
    <xf numFmtId="0" fontId="8" fillId="0" borderId="11" xfId="0" applyFont="1" applyFill="1" applyBorder="1"/>
    <xf numFmtId="0" fontId="23" fillId="0" borderId="5" xfId="0" applyFont="1" applyBorder="1" applyAlignment="1">
      <alignment vertical="center" wrapText="1"/>
    </xf>
    <xf numFmtId="10" fontId="8" fillId="0" borderId="5" xfId="1" applyNumberFormat="1" applyFont="1" applyFill="1" applyBorder="1"/>
    <xf numFmtId="0" fontId="8" fillId="0" borderId="12" xfId="0" applyFont="1" applyFill="1" applyBorder="1"/>
    <xf numFmtId="0" fontId="11" fillId="10" borderId="19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/>
    </xf>
    <xf numFmtId="0" fontId="11" fillId="10" borderId="20" xfId="0" applyNumberFormat="1" applyFont="1" applyFill="1" applyBorder="1"/>
    <xf numFmtId="0" fontId="12" fillId="4" borderId="14" xfId="0" applyNumberFormat="1" applyFont="1" applyFill="1" applyBorder="1"/>
    <xf numFmtId="10" fontId="11" fillId="10" borderId="21" xfId="1" applyNumberFormat="1" applyFont="1" applyFill="1" applyBorder="1"/>
    <xf numFmtId="10" fontId="9" fillId="4" borderId="15" xfId="1" applyNumberFormat="1" applyFont="1" applyFill="1" applyBorder="1" applyAlignment="1">
      <alignment horizontal="right" vertical="center" wrapText="1"/>
    </xf>
    <xf numFmtId="0" fontId="3" fillId="21" borderId="32" xfId="0" applyFont="1" applyFill="1" applyBorder="1"/>
    <xf numFmtId="0" fontId="3" fillId="21" borderId="33" xfId="0" applyFont="1" applyFill="1" applyBorder="1"/>
    <xf numFmtId="10" fontId="3" fillId="21" borderId="34" xfId="1" applyNumberFormat="1" applyFont="1" applyFill="1" applyBorder="1"/>
    <xf numFmtId="0" fontId="3" fillId="0" borderId="31" xfId="0" applyFont="1" applyFill="1" applyBorder="1"/>
    <xf numFmtId="10" fontId="3" fillId="0" borderId="31" xfId="1" applyNumberFormat="1" applyFont="1" applyFill="1" applyBorder="1"/>
    <xf numFmtId="0" fontId="3" fillId="0" borderId="0" xfId="0" applyFont="1" applyFill="1" applyBorder="1"/>
    <xf numFmtId="10" fontId="3" fillId="0" borderId="0" xfId="1" applyNumberFormat="1" applyFont="1" applyFill="1" applyBorder="1"/>
    <xf numFmtId="3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9" fontId="0" fillId="0" borderId="1" xfId="1" applyFont="1" applyFill="1" applyBorder="1"/>
    <xf numFmtId="3" fontId="20" fillId="23" borderId="26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19" fillId="5" borderId="35" xfId="0" applyFont="1" applyFill="1" applyBorder="1" applyAlignment="1">
      <alignment horizontal="left"/>
    </xf>
    <xf numFmtId="0" fontId="18" fillId="19" borderId="36" xfId="0" applyFont="1" applyFill="1" applyBorder="1"/>
    <xf numFmtId="0" fontId="18" fillId="20" borderId="37" xfId="0" applyFont="1" applyFill="1" applyBorder="1"/>
    <xf numFmtId="164" fontId="19" fillId="5" borderId="38" xfId="1" applyNumberFormat="1" applyFont="1" applyFill="1" applyBorder="1" applyAlignment="1">
      <alignment horizontal="center"/>
    </xf>
    <xf numFmtId="10" fontId="18" fillId="19" borderId="39" xfId="0" applyNumberFormat="1" applyFont="1" applyFill="1" applyBorder="1" applyAlignment="1">
      <alignment horizontal="center"/>
    </xf>
    <xf numFmtId="10" fontId="18" fillId="20" borderId="40" xfId="0" applyNumberFormat="1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18" fillId="20" borderId="14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 vertical="center"/>
    </xf>
    <xf numFmtId="0" fontId="0" fillId="14" borderId="10" xfId="0" applyFill="1" applyBorder="1" applyAlignment="1"/>
    <xf numFmtId="0" fontId="0" fillId="14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8" fillId="0" borderId="16" xfId="0" applyFont="1" applyFill="1" applyBorder="1"/>
    <xf numFmtId="0" fontId="23" fillId="0" borderId="6" xfId="0" applyFont="1" applyFill="1" applyBorder="1" applyAlignment="1">
      <alignment vertical="center" wrapText="1"/>
    </xf>
    <xf numFmtId="10" fontId="8" fillId="0" borderId="6" xfId="1" applyNumberFormat="1" applyFont="1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FF0000"/>
      <color rgb="FFFF4747"/>
      <color rgb="FFFF7C80"/>
      <color rgb="FF000000"/>
      <color rgb="FFFF5050"/>
      <color rgb="FFFEE2DA"/>
      <color rgb="FFFEC2B8"/>
      <color rgb="FFFDAB9D"/>
      <color rgb="FFFF979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>
      <selection activeCell="D91" sqref="D91"/>
    </sheetView>
  </sheetViews>
  <sheetFormatPr baseColWidth="10" defaultColWidth="9.140625" defaultRowHeight="15"/>
  <cols>
    <col min="1" max="1" width="35.855468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21.140625" customWidth="1"/>
    <col min="7" max="7" width="11.42578125" customWidth="1"/>
    <col min="8" max="8" width="13.42578125" customWidth="1"/>
    <col min="9" max="9" width="15" customWidth="1"/>
    <col min="13" max="13" width="12.85546875" bestFit="1" customWidth="1"/>
  </cols>
  <sheetData>
    <row r="1" spans="1:13" ht="15" customHeight="1" thickBot="1">
      <c r="A1" s="34" t="s">
        <v>142</v>
      </c>
      <c r="M1" s="102"/>
    </row>
    <row r="2" spans="1:13" ht="45.75" customHeight="1" thickBot="1">
      <c r="A2" s="10" t="s">
        <v>0</v>
      </c>
      <c r="B2" s="11" t="s">
        <v>1</v>
      </c>
      <c r="C2" s="11" t="s">
        <v>2</v>
      </c>
      <c r="D2" s="11" t="s">
        <v>3</v>
      </c>
      <c r="E2" s="12" t="s">
        <v>20</v>
      </c>
      <c r="F2" s="12" t="s">
        <v>21</v>
      </c>
      <c r="G2" s="113" t="s">
        <v>107</v>
      </c>
      <c r="I2" s="103"/>
      <c r="J2" s="103"/>
      <c r="K2" s="103"/>
      <c r="L2" s="103"/>
      <c r="M2" s="125"/>
    </row>
    <row r="3" spans="1:13" ht="15" customHeight="1" thickBot="1">
      <c r="A3" s="1" t="s">
        <v>4</v>
      </c>
      <c r="B3" s="23">
        <v>0</v>
      </c>
      <c r="C3" s="24">
        <v>0</v>
      </c>
      <c r="D3" s="9">
        <f>B3+C3</f>
        <v>0</v>
      </c>
      <c r="E3" s="14">
        <f>D3/$D$12</f>
        <v>0</v>
      </c>
      <c r="F3" s="4">
        <f>E3</f>
        <v>0</v>
      </c>
      <c r="G3" s="4">
        <f>F3</f>
        <v>0</v>
      </c>
      <c r="H3" s="121"/>
      <c r="I3" s="103"/>
      <c r="J3" s="103"/>
      <c r="K3" s="103"/>
      <c r="L3" s="103"/>
      <c r="M3" s="125"/>
    </row>
    <row r="4" spans="1:13" ht="15" customHeight="1" thickBot="1">
      <c r="A4" s="1" t="s">
        <v>5</v>
      </c>
      <c r="B4" s="25">
        <v>7</v>
      </c>
      <c r="C4" s="19">
        <v>8</v>
      </c>
      <c r="D4" s="9">
        <v>15</v>
      </c>
      <c r="E4" s="14">
        <f t="shared" ref="E4:E11" si="0">D4/$D$12</f>
        <v>6.8181818181818177E-2</v>
      </c>
      <c r="F4" s="150">
        <f>F3+E4</f>
        <v>6.8181818181818177E-2</v>
      </c>
      <c r="G4" s="14">
        <v>0.10457516339869281</v>
      </c>
      <c r="H4" s="121"/>
      <c r="I4" s="103"/>
      <c r="J4" s="103"/>
      <c r="K4" s="103"/>
      <c r="L4" s="103"/>
      <c r="M4" s="125"/>
    </row>
    <row r="5" spans="1:13" ht="15" customHeight="1" thickBot="1">
      <c r="A5" s="1" t="s">
        <v>6</v>
      </c>
      <c r="B5" s="25">
        <v>8</v>
      </c>
      <c r="C5" s="19">
        <v>13</v>
      </c>
      <c r="D5" s="9">
        <v>21</v>
      </c>
      <c r="E5" s="14">
        <f t="shared" si="0"/>
        <v>9.5454545454545459E-2</v>
      </c>
      <c r="F5" s="150">
        <f>F4+E5</f>
        <v>0.16363636363636364</v>
      </c>
      <c r="G5" s="14">
        <v>0.12418300653594772</v>
      </c>
      <c r="H5" s="121"/>
      <c r="I5" s="103"/>
      <c r="J5" s="103"/>
      <c r="K5" s="103"/>
      <c r="L5" s="103"/>
      <c r="M5" s="125"/>
    </row>
    <row r="6" spans="1:13" ht="15" customHeight="1" thickBot="1">
      <c r="A6" s="1" t="s">
        <v>7</v>
      </c>
      <c r="B6" s="25">
        <v>10</v>
      </c>
      <c r="C6" s="19">
        <v>14</v>
      </c>
      <c r="D6" s="9">
        <v>24</v>
      </c>
      <c r="E6" s="14">
        <f t="shared" si="0"/>
        <v>0.10909090909090909</v>
      </c>
      <c r="F6" s="150">
        <f t="shared" ref="F6:F11" si="1">F5+E6</f>
        <v>0.27272727272727271</v>
      </c>
      <c r="G6" s="14">
        <v>0.1111111111111111</v>
      </c>
      <c r="H6" s="121"/>
      <c r="I6" s="102"/>
      <c r="J6" s="103"/>
      <c r="K6" s="149"/>
      <c r="L6" s="103"/>
      <c r="M6" s="125"/>
    </row>
    <row r="7" spans="1:13" ht="15" customHeight="1" thickBot="1">
      <c r="A7" s="1" t="s">
        <v>8</v>
      </c>
      <c r="B7" s="25">
        <v>14</v>
      </c>
      <c r="C7" s="19">
        <v>18</v>
      </c>
      <c r="D7" s="9">
        <v>32</v>
      </c>
      <c r="E7" s="14">
        <f t="shared" si="0"/>
        <v>0.14545454545454545</v>
      </c>
      <c r="F7" s="150">
        <f t="shared" si="1"/>
        <v>0.41818181818181815</v>
      </c>
      <c r="G7" s="14">
        <v>0.18954248366013071</v>
      </c>
      <c r="H7" s="121"/>
      <c r="I7" s="102"/>
      <c r="J7" s="103"/>
      <c r="K7" s="149"/>
      <c r="L7" s="103"/>
      <c r="M7" s="125"/>
    </row>
    <row r="8" spans="1:13" ht="15" customHeight="1" thickBot="1">
      <c r="A8" s="1" t="s">
        <v>9</v>
      </c>
      <c r="B8" s="25">
        <v>17</v>
      </c>
      <c r="C8" s="19">
        <v>22</v>
      </c>
      <c r="D8" s="9">
        <v>39</v>
      </c>
      <c r="E8" s="14">
        <f t="shared" si="0"/>
        <v>0.17727272727272728</v>
      </c>
      <c r="F8" s="150">
        <f t="shared" si="1"/>
        <v>0.59545454545454546</v>
      </c>
      <c r="G8" s="14">
        <v>0.18300653594771241</v>
      </c>
      <c r="H8" s="121"/>
      <c r="I8" s="102"/>
      <c r="J8" s="103"/>
      <c r="K8" s="149"/>
      <c r="L8" s="103"/>
      <c r="M8" s="125"/>
    </row>
    <row r="9" spans="1:13" ht="15" customHeight="1" thickBot="1">
      <c r="A9" s="1" t="s">
        <v>10</v>
      </c>
      <c r="B9" s="25">
        <v>20</v>
      </c>
      <c r="C9" s="19">
        <v>17</v>
      </c>
      <c r="D9" s="9">
        <v>37</v>
      </c>
      <c r="E9" s="14">
        <f t="shared" si="0"/>
        <v>0.16818181818181818</v>
      </c>
      <c r="F9" s="4">
        <f t="shared" si="1"/>
        <v>0.76363636363636367</v>
      </c>
      <c r="G9" s="14">
        <v>8.4967320261437912E-2</v>
      </c>
      <c r="H9" s="121"/>
      <c r="I9" s="102"/>
      <c r="J9" s="103"/>
      <c r="K9" s="149"/>
      <c r="L9" s="103"/>
      <c r="M9" s="125"/>
    </row>
    <row r="10" spans="1:13" ht="15" customHeight="1" thickBot="1">
      <c r="A10" s="1" t="s">
        <v>11</v>
      </c>
      <c r="B10" s="25">
        <v>6</v>
      </c>
      <c r="C10" s="19">
        <v>7</v>
      </c>
      <c r="D10" s="9">
        <v>13</v>
      </c>
      <c r="E10" s="14">
        <f t="shared" si="0"/>
        <v>5.909090909090909E-2</v>
      </c>
      <c r="F10" s="4">
        <f t="shared" si="1"/>
        <v>0.82272727272727275</v>
      </c>
      <c r="G10" s="14">
        <v>6.535947712418301E-2</v>
      </c>
      <c r="H10" s="121"/>
      <c r="I10" s="102"/>
      <c r="J10" s="103"/>
      <c r="K10" s="149"/>
      <c r="L10" s="103"/>
      <c r="M10" s="103"/>
    </row>
    <row r="11" spans="1:13" ht="15" customHeight="1" thickBot="1">
      <c r="A11" s="1" t="s">
        <v>12</v>
      </c>
      <c r="B11" s="25">
        <v>8</v>
      </c>
      <c r="C11" s="19">
        <v>31</v>
      </c>
      <c r="D11" s="9">
        <v>39</v>
      </c>
      <c r="E11" s="17">
        <f t="shared" si="0"/>
        <v>0.17727272727272728</v>
      </c>
      <c r="F11" s="4">
        <f t="shared" si="1"/>
        <v>1</v>
      </c>
      <c r="G11" s="17">
        <v>0.13725490196078433</v>
      </c>
      <c r="H11" s="121"/>
      <c r="I11" s="102"/>
      <c r="J11" s="103"/>
      <c r="K11" s="103"/>
      <c r="L11" s="103"/>
      <c r="M11" s="103"/>
    </row>
    <row r="12" spans="1:13" ht="15" customHeight="1" thickBot="1">
      <c r="A12" s="30" t="s">
        <v>30</v>
      </c>
      <c r="B12" s="31">
        <f>SUM(B3:B11)</f>
        <v>90</v>
      </c>
      <c r="C12" s="31">
        <f>SUM(C3:C11)</f>
        <v>130</v>
      </c>
      <c r="D12" s="64">
        <f>SUM(D3:D11)</f>
        <v>220</v>
      </c>
      <c r="G12" s="14"/>
      <c r="I12" s="102"/>
      <c r="J12" s="103"/>
      <c r="K12" s="103"/>
      <c r="L12" s="89"/>
    </row>
    <row r="13" spans="1:13" ht="15" customHeight="1">
      <c r="A13" s="5"/>
      <c r="B13" s="8">
        <f>B12/D12</f>
        <v>0.40909090909090912</v>
      </c>
      <c r="C13" s="8">
        <f>C12/D12</f>
        <v>0.59090909090909094</v>
      </c>
      <c r="D13" s="6"/>
    </row>
    <row r="14" spans="1:13" ht="15" customHeight="1">
      <c r="A14" s="5"/>
      <c r="B14" s="8"/>
      <c r="C14" s="8"/>
      <c r="D14" s="6"/>
      <c r="E14" s="67"/>
    </row>
    <row r="15" spans="1:13" ht="15" customHeight="1">
      <c r="A15" s="7"/>
      <c r="B15" s="7"/>
      <c r="C15" s="7"/>
      <c r="D15" s="7"/>
      <c r="E15" s="67"/>
      <c r="F15" s="116"/>
      <c r="G15" s="116"/>
      <c r="H15" s="116"/>
      <c r="I15" s="116"/>
      <c r="J15" s="116"/>
    </row>
    <row r="16" spans="1:13" ht="15" customHeight="1" thickBot="1">
      <c r="A16" s="34" t="s">
        <v>143</v>
      </c>
      <c r="E16" s="67"/>
      <c r="F16" s="116"/>
      <c r="G16" s="116"/>
      <c r="H16" s="116"/>
      <c r="I16" s="116"/>
      <c r="J16" s="116"/>
    </row>
    <row r="17" spans="1:11" ht="15.75" thickBot="1">
      <c r="A17" s="13" t="s">
        <v>13</v>
      </c>
      <c r="B17" s="11" t="s">
        <v>14</v>
      </c>
      <c r="C17" s="11" t="s">
        <v>15</v>
      </c>
      <c r="D17" s="11" t="s">
        <v>39</v>
      </c>
      <c r="E17" s="13" t="s">
        <v>3</v>
      </c>
      <c r="F17" s="116"/>
      <c r="G17" s="161" t="s">
        <v>22</v>
      </c>
      <c r="H17" s="162"/>
      <c r="I17" s="163"/>
      <c r="J17" s="116"/>
    </row>
    <row r="18" spans="1:11" ht="15.75" thickBot="1">
      <c r="A18" s="20">
        <v>49</v>
      </c>
      <c r="B18" s="21">
        <v>28</v>
      </c>
      <c r="C18" s="21">
        <v>139</v>
      </c>
      <c r="D18" s="22">
        <v>8</v>
      </c>
      <c r="E18" s="147">
        <f>SUM(A18:D18)</f>
        <v>224</v>
      </c>
      <c r="F18" s="116"/>
      <c r="G18" s="164">
        <v>3.2000000000000001E-2</v>
      </c>
      <c r="H18" s="165"/>
      <c r="I18" s="166"/>
      <c r="J18" s="116"/>
    </row>
    <row r="19" spans="1:11" ht="15.75" thickBot="1">
      <c r="A19" s="15">
        <f>A18/$E$18</f>
        <v>0.21875</v>
      </c>
      <c r="B19" s="15">
        <f t="shared" ref="B19:D19" si="2">B18/$E$18</f>
        <v>0.125</v>
      </c>
      <c r="C19" s="15">
        <f t="shared" si="2"/>
        <v>0.6205357142857143</v>
      </c>
      <c r="D19" s="15">
        <f t="shared" si="2"/>
        <v>3.5714285714285712E-2</v>
      </c>
      <c r="E19" s="148"/>
      <c r="F19" s="116"/>
      <c r="G19" s="116"/>
      <c r="H19" s="116"/>
      <c r="I19" s="116"/>
      <c r="J19" s="116"/>
    </row>
    <row r="20" spans="1:11" ht="15.75" thickBot="1">
      <c r="F20" s="116"/>
      <c r="G20" s="161" t="s">
        <v>33</v>
      </c>
      <c r="H20" s="162"/>
      <c r="I20" s="163"/>
      <c r="J20" s="116"/>
    </row>
    <row r="21" spans="1:11" ht="15.75" thickBot="1">
      <c r="A21" s="35" t="s">
        <v>144</v>
      </c>
      <c r="F21" s="116"/>
      <c r="G21" s="167">
        <v>18</v>
      </c>
      <c r="H21" s="168"/>
      <c r="I21" s="169"/>
      <c r="J21" s="116"/>
    </row>
    <row r="22" spans="1:11" ht="15.75" thickBot="1">
      <c r="A22" s="57" t="s">
        <v>19</v>
      </c>
      <c r="B22" s="3">
        <v>93</v>
      </c>
      <c r="C22" s="58">
        <f>B22/(B22+B23)</f>
        <v>0.42272727272727273</v>
      </c>
      <c r="F22" s="116"/>
      <c r="G22" s="116"/>
      <c r="H22" s="116"/>
      <c r="I22" s="116"/>
      <c r="J22" s="116"/>
    </row>
    <row r="23" spans="1:11" ht="15.75" thickBot="1">
      <c r="A23" s="59" t="s">
        <v>18</v>
      </c>
      <c r="B23" s="2">
        <v>127</v>
      </c>
      <c r="C23" s="60">
        <f>B23/(B22+B23)</f>
        <v>0.57727272727272727</v>
      </c>
      <c r="F23" s="116"/>
      <c r="G23" s="116"/>
      <c r="H23" s="116"/>
      <c r="I23" s="116"/>
      <c r="J23" s="116"/>
    </row>
    <row r="26" spans="1:11" ht="15.75" thickBot="1">
      <c r="A26" s="35" t="s">
        <v>145</v>
      </c>
      <c r="F26" s="35" t="s">
        <v>149</v>
      </c>
    </row>
    <row r="27" spans="1:11" ht="15.75" customHeight="1" thickBot="1">
      <c r="A27" s="62" t="s">
        <v>16</v>
      </c>
      <c r="B27" s="63" t="s">
        <v>17</v>
      </c>
      <c r="C27" s="63" t="s">
        <v>23</v>
      </c>
      <c r="D27" s="63" t="s">
        <v>24</v>
      </c>
      <c r="E27" s="29"/>
      <c r="F27" s="10" t="s">
        <v>27</v>
      </c>
      <c r="G27" s="10" t="s">
        <v>31</v>
      </c>
      <c r="H27" s="10" t="s">
        <v>32</v>
      </c>
      <c r="J27" s="7"/>
    </row>
    <row r="28" spans="1:11" ht="32.25" customHeight="1" thickBot="1">
      <c r="A28" s="61" t="s">
        <v>57</v>
      </c>
      <c r="B28" s="66">
        <f>SUM(B29:B161)</f>
        <v>224</v>
      </c>
      <c r="C28" s="63"/>
      <c r="D28" s="63"/>
      <c r="E28" s="114"/>
      <c r="F28" s="120" t="s">
        <v>57</v>
      </c>
      <c r="G28" s="65">
        <f>SUM(G29:G37)</f>
        <v>224</v>
      </c>
      <c r="H28" s="115"/>
      <c r="J28" s="7"/>
    </row>
    <row r="29" spans="1:11" ht="18.75" thickBot="1">
      <c r="A29" s="37" t="s">
        <v>108</v>
      </c>
      <c r="B29" s="37">
        <v>11</v>
      </c>
      <c r="C29" s="36">
        <f t="shared" ref="C29:C60" si="3">B29/$B$28</f>
        <v>4.9107142857142856E-2</v>
      </c>
      <c r="D29" s="37">
        <v>1</v>
      </c>
      <c r="F29" s="38" t="s">
        <v>60</v>
      </c>
      <c r="G29" s="39">
        <v>53</v>
      </c>
      <c r="H29" s="40">
        <f t="shared" ref="H29:H37" si="4">G29/$E$18</f>
        <v>0.23660714285714285</v>
      </c>
      <c r="I29" s="102"/>
      <c r="J29" s="103"/>
      <c r="K29" s="103"/>
    </row>
    <row r="30" spans="1:11" ht="18.75" thickBot="1">
      <c r="A30" s="37" t="s">
        <v>37</v>
      </c>
      <c r="B30" s="37">
        <v>10</v>
      </c>
      <c r="C30" s="36">
        <f t="shared" si="3"/>
        <v>4.4642857142857144E-2</v>
      </c>
      <c r="D30" s="37">
        <v>2</v>
      </c>
      <c r="F30" s="71" t="s">
        <v>13</v>
      </c>
      <c r="G30" s="72">
        <v>38</v>
      </c>
      <c r="H30" s="73">
        <f t="shared" si="4"/>
        <v>0.16964285714285715</v>
      </c>
      <c r="I30" s="102"/>
      <c r="J30" s="103"/>
      <c r="K30" s="103"/>
    </row>
    <row r="31" spans="1:11" ht="18">
      <c r="A31" s="126" t="s">
        <v>85</v>
      </c>
      <c r="B31" s="127">
        <v>9</v>
      </c>
      <c r="C31" s="128">
        <f t="shared" si="3"/>
        <v>4.0178571428571432E-2</v>
      </c>
      <c r="D31" s="129">
        <v>3</v>
      </c>
      <c r="F31" s="41" t="s">
        <v>29</v>
      </c>
      <c r="G31" s="42">
        <v>34</v>
      </c>
      <c r="H31" s="43">
        <f t="shared" si="4"/>
        <v>0.15178571428571427</v>
      </c>
      <c r="I31" s="102"/>
      <c r="J31" s="103"/>
      <c r="K31" s="103"/>
    </row>
    <row r="32" spans="1:11" ht="18">
      <c r="A32" s="130" t="s">
        <v>109</v>
      </c>
      <c r="B32" s="131">
        <v>8</v>
      </c>
      <c r="C32" s="132">
        <f t="shared" si="3"/>
        <v>3.5714285714285712E-2</v>
      </c>
      <c r="D32" s="133">
        <v>4</v>
      </c>
      <c r="F32" s="68" t="s">
        <v>28</v>
      </c>
      <c r="G32" s="69">
        <v>32</v>
      </c>
      <c r="H32" s="70">
        <f t="shared" si="4"/>
        <v>0.14285714285714285</v>
      </c>
      <c r="I32" s="102"/>
      <c r="J32" s="103"/>
      <c r="K32" s="103"/>
    </row>
    <row r="33" spans="1:11" ht="18">
      <c r="A33" s="130" t="s">
        <v>43</v>
      </c>
      <c r="B33" s="131">
        <v>8</v>
      </c>
      <c r="C33" s="132">
        <f t="shared" si="3"/>
        <v>3.5714285714285712E-2</v>
      </c>
      <c r="D33" s="133">
        <v>5</v>
      </c>
      <c r="F33" s="44" t="s">
        <v>14</v>
      </c>
      <c r="G33" s="45">
        <v>25</v>
      </c>
      <c r="H33" s="46">
        <f t="shared" si="4"/>
        <v>0.11160714285714286</v>
      </c>
      <c r="I33" s="102"/>
      <c r="J33" s="103"/>
      <c r="K33" s="103"/>
    </row>
    <row r="34" spans="1:11" ht="18">
      <c r="A34" s="130" t="s">
        <v>69</v>
      </c>
      <c r="B34" s="131">
        <v>7</v>
      </c>
      <c r="C34" s="132">
        <f t="shared" si="3"/>
        <v>3.125E-2</v>
      </c>
      <c r="D34" s="133">
        <v>6</v>
      </c>
      <c r="F34" s="47" t="s">
        <v>25</v>
      </c>
      <c r="G34" s="48">
        <v>9</v>
      </c>
      <c r="H34" s="49">
        <f t="shared" si="4"/>
        <v>4.0178571428571432E-2</v>
      </c>
      <c r="I34" s="102"/>
      <c r="J34" s="103"/>
      <c r="K34" s="103"/>
    </row>
    <row r="35" spans="1:11" ht="18">
      <c r="A35" s="130" t="s">
        <v>110</v>
      </c>
      <c r="B35" s="131">
        <v>7</v>
      </c>
      <c r="C35" s="132">
        <f t="shared" si="3"/>
        <v>3.125E-2</v>
      </c>
      <c r="D35" s="133">
        <v>7</v>
      </c>
      <c r="F35" s="54" t="s">
        <v>26</v>
      </c>
      <c r="G35" s="55">
        <v>3</v>
      </c>
      <c r="H35" s="56">
        <f t="shared" si="4"/>
        <v>1.3392857142857142E-2</v>
      </c>
      <c r="I35" s="102"/>
      <c r="J35" s="103"/>
      <c r="K35" s="103"/>
    </row>
    <row r="36" spans="1:11" ht="18">
      <c r="A36" s="130" t="s">
        <v>77</v>
      </c>
      <c r="B36" s="131">
        <v>7</v>
      </c>
      <c r="C36" s="132">
        <f t="shared" si="3"/>
        <v>3.125E-2</v>
      </c>
      <c r="D36" s="133">
        <v>8</v>
      </c>
      <c r="F36" s="50" t="s">
        <v>59</v>
      </c>
      <c r="G36" s="51">
        <v>2</v>
      </c>
      <c r="H36" s="52">
        <f t="shared" si="4"/>
        <v>8.9285714285714281E-3</v>
      </c>
      <c r="I36" s="102"/>
      <c r="J36" s="103"/>
      <c r="K36" s="103"/>
    </row>
    <row r="37" spans="1:11" ht="18.75" thickBot="1">
      <c r="A37" s="130" t="s">
        <v>111</v>
      </c>
      <c r="B37" s="131">
        <v>6</v>
      </c>
      <c r="C37" s="132">
        <f t="shared" si="3"/>
        <v>2.6785714285714284E-2</v>
      </c>
      <c r="D37" s="133">
        <v>9</v>
      </c>
      <c r="F37" s="118" t="s">
        <v>70</v>
      </c>
      <c r="G37" s="119">
        <v>28</v>
      </c>
      <c r="H37" s="33">
        <f t="shared" si="4"/>
        <v>0.125</v>
      </c>
      <c r="I37" s="102"/>
      <c r="J37" s="103"/>
      <c r="K37" s="103"/>
    </row>
    <row r="38" spans="1:11" ht="15.75">
      <c r="A38" s="130" t="s">
        <v>42</v>
      </c>
      <c r="B38" s="131">
        <v>6</v>
      </c>
      <c r="C38" s="132">
        <f t="shared" si="3"/>
        <v>2.6785714285714284E-2</v>
      </c>
      <c r="D38" s="133">
        <v>10</v>
      </c>
      <c r="F38" s="116"/>
      <c r="G38" s="116"/>
      <c r="H38" s="117"/>
      <c r="I38" s="16"/>
      <c r="J38" s="7"/>
    </row>
    <row r="39" spans="1:11" ht="15.75">
      <c r="A39" s="130" t="s">
        <v>35</v>
      </c>
      <c r="B39" s="131">
        <v>5</v>
      </c>
      <c r="C39" s="132">
        <f t="shared" si="3"/>
        <v>2.2321428571428572E-2</v>
      </c>
      <c r="D39" s="133">
        <v>11</v>
      </c>
    </row>
    <row r="40" spans="1:11" ht="15.75">
      <c r="A40" s="130" t="s">
        <v>112</v>
      </c>
      <c r="B40" s="131">
        <v>5</v>
      </c>
      <c r="C40" s="132">
        <f t="shared" si="3"/>
        <v>2.2321428571428572E-2</v>
      </c>
      <c r="D40" s="133">
        <v>12</v>
      </c>
      <c r="I40" s="26"/>
      <c r="J40" s="26"/>
    </row>
    <row r="41" spans="1:11" ht="15.75">
      <c r="A41" s="130" t="s">
        <v>76</v>
      </c>
      <c r="B41" s="131">
        <v>5</v>
      </c>
      <c r="C41" s="132">
        <f t="shared" si="3"/>
        <v>2.2321428571428572E-2</v>
      </c>
      <c r="D41" s="133">
        <v>13</v>
      </c>
      <c r="I41" s="27"/>
      <c r="J41" s="27"/>
    </row>
    <row r="42" spans="1:11" ht="15.75">
      <c r="A42" s="130" t="s">
        <v>80</v>
      </c>
      <c r="B42" s="131">
        <v>5</v>
      </c>
      <c r="C42" s="132">
        <f t="shared" si="3"/>
        <v>2.2321428571428572E-2</v>
      </c>
      <c r="D42" s="133">
        <v>14</v>
      </c>
      <c r="I42" s="28"/>
      <c r="J42" s="28"/>
    </row>
    <row r="43" spans="1:11" ht="16.5" thickBot="1">
      <c r="A43" s="130" t="s">
        <v>34</v>
      </c>
      <c r="B43" s="131">
        <v>5</v>
      </c>
      <c r="C43" s="132">
        <f t="shared" si="3"/>
        <v>2.2321428571428572E-2</v>
      </c>
      <c r="D43" s="133">
        <v>15</v>
      </c>
      <c r="F43" s="26" t="s">
        <v>47</v>
      </c>
      <c r="G43" s="26"/>
      <c r="H43" s="26"/>
      <c r="I43" s="28"/>
      <c r="J43" s="28"/>
    </row>
    <row r="44" spans="1:11" ht="16.5" thickBot="1">
      <c r="A44" s="130" t="s">
        <v>113</v>
      </c>
      <c r="B44" s="131">
        <v>4</v>
      </c>
      <c r="C44" s="132">
        <f t="shared" si="3"/>
        <v>1.7857142857142856E-2</v>
      </c>
      <c r="D44" s="133">
        <v>16</v>
      </c>
      <c r="F44" s="53" t="s">
        <v>53</v>
      </c>
      <c r="G44" s="53" t="s">
        <v>31</v>
      </c>
      <c r="H44" s="53" t="s">
        <v>32</v>
      </c>
    </row>
    <row r="45" spans="1:11" ht="15.75">
      <c r="A45" s="130" t="s">
        <v>114</v>
      </c>
      <c r="B45" s="131">
        <v>4</v>
      </c>
      <c r="C45" s="132">
        <f t="shared" si="3"/>
        <v>1.7857142857142856E-2</v>
      </c>
      <c r="D45" s="133">
        <v>17</v>
      </c>
      <c r="F45" s="134" t="s">
        <v>106</v>
      </c>
      <c r="G45" s="136">
        <f>SUM(G32:G44)</f>
        <v>99</v>
      </c>
      <c r="H45" s="138"/>
    </row>
    <row r="46" spans="1:11" ht="15.75">
      <c r="A46" s="130" t="s">
        <v>40</v>
      </c>
      <c r="B46" s="131">
        <v>4</v>
      </c>
      <c r="C46" s="132">
        <f t="shared" si="3"/>
        <v>1.7857142857142856E-2</v>
      </c>
      <c r="D46" s="133">
        <v>18</v>
      </c>
      <c r="E46" s="18"/>
      <c r="F46" s="74" t="s">
        <v>48</v>
      </c>
      <c r="G46" s="76">
        <v>105</v>
      </c>
      <c r="H46" s="75">
        <f t="shared" ref="H46:H58" si="5">G46/$B$28</f>
        <v>0.46875</v>
      </c>
    </row>
    <row r="47" spans="1:11" ht="15.75">
      <c r="A47" s="130" t="s">
        <v>115</v>
      </c>
      <c r="B47" s="131">
        <v>4</v>
      </c>
      <c r="C47" s="132">
        <f t="shared" si="3"/>
        <v>1.7857142857142856E-2</v>
      </c>
      <c r="D47" s="133">
        <v>19</v>
      </c>
      <c r="F47" s="77" t="s">
        <v>49</v>
      </c>
      <c r="G47" s="78">
        <v>21</v>
      </c>
      <c r="H47" s="79">
        <f t="shared" si="5"/>
        <v>9.375E-2</v>
      </c>
    </row>
    <row r="48" spans="1:11" ht="15.75">
      <c r="A48" s="130" t="s">
        <v>116</v>
      </c>
      <c r="B48" s="131">
        <v>4</v>
      </c>
      <c r="C48" s="132">
        <f t="shared" si="3"/>
        <v>1.7857142857142856E-2</v>
      </c>
      <c r="D48" s="133">
        <v>20</v>
      </c>
      <c r="F48" s="77" t="s">
        <v>50</v>
      </c>
      <c r="G48" s="78">
        <v>16</v>
      </c>
      <c r="H48" s="79">
        <f t="shared" si="5"/>
        <v>7.1428571428571425E-2</v>
      </c>
    </row>
    <row r="49" spans="1:12" ht="15.75">
      <c r="A49" s="130" t="s">
        <v>117</v>
      </c>
      <c r="B49" s="131">
        <v>4</v>
      </c>
      <c r="C49" s="132">
        <f t="shared" si="3"/>
        <v>1.7857142857142856E-2</v>
      </c>
      <c r="D49" s="133">
        <v>21</v>
      </c>
      <c r="F49" s="74" t="s">
        <v>40</v>
      </c>
      <c r="G49" s="76">
        <v>4</v>
      </c>
      <c r="H49" s="75">
        <f t="shared" si="5"/>
        <v>1.7857142857142856E-2</v>
      </c>
    </row>
    <row r="50" spans="1:12" ht="15.75">
      <c r="A50" s="130" t="s">
        <v>72</v>
      </c>
      <c r="B50" s="131">
        <v>4</v>
      </c>
      <c r="C50" s="132">
        <f t="shared" si="3"/>
        <v>1.7857142857142856E-2</v>
      </c>
      <c r="D50" s="133">
        <v>22</v>
      </c>
      <c r="F50" s="97" t="s">
        <v>46</v>
      </c>
      <c r="G50" s="98">
        <v>3</v>
      </c>
      <c r="H50" s="99">
        <f t="shared" si="5"/>
        <v>1.3392857142857142E-2</v>
      </c>
    </row>
    <row r="51" spans="1:12" ht="15.75">
      <c r="A51" s="130" t="s">
        <v>38</v>
      </c>
      <c r="B51" s="131">
        <v>3</v>
      </c>
      <c r="C51" s="132">
        <f t="shared" si="3"/>
        <v>1.3392857142857142E-2</v>
      </c>
      <c r="D51" s="133">
        <v>23</v>
      </c>
      <c r="F51" s="74" t="s">
        <v>41</v>
      </c>
      <c r="G51" s="76">
        <v>2</v>
      </c>
      <c r="H51" s="75">
        <f t="shared" si="5"/>
        <v>8.9285714285714281E-3</v>
      </c>
    </row>
    <row r="52" spans="1:12" ht="15.75">
      <c r="A52" s="130" t="s">
        <v>81</v>
      </c>
      <c r="B52" s="131">
        <v>3</v>
      </c>
      <c r="C52" s="132">
        <f t="shared" si="3"/>
        <v>1.3392857142857142E-2</v>
      </c>
      <c r="D52" s="133">
        <v>24</v>
      </c>
      <c r="F52" s="77" t="s">
        <v>42</v>
      </c>
      <c r="G52" s="78">
        <v>1</v>
      </c>
      <c r="H52" s="79">
        <f t="shared" si="5"/>
        <v>4.464285714285714E-3</v>
      </c>
      <c r="I52" s="7"/>
    </row>
    <row r="53" spans="1:12" ht="15.75">
      <c r="A53" s="130" t="s">
        <v>71</v>
      </c>
      <c r="B53" s="131">
        <v>3</v>
      </c>
      <c r="C53" s="132">
        <f t="shared" si="3"/>
        <v>1.3392857142857142E-2</v>
      </c>
      <c r="D53" s="133">
        <v>25</v>
      </c>
      <c r="F53" s="74" t="s">
        <v>51</v>
      </c>
      <c r="G53" s="76">
        <v>1</v>
      </c>
      <c r="H53" s="75">
        <f t="shared" si="5"/>
        <v>4.464285714285714E-3</v>
      </c>
    </row>
    <row r="54" spans="1:12" ht="15.75">
      <c r="A54" s="130" t="s">
        <v>118</v>
      </c>
      <c r="B54" s="131">
        <v>3</v>
      </c>
      <c r="C54" s="132">
        <f t="shared" si="3"/>
        <v>1.3392857142857142E-2</v>
      </c>
      <c r="D54" s="133">
        <v>26</v>
      </c>
      <c r="F54" s="77" t="s">
        <v>55</v>
      </c>
      <c r="G54" s="78">
        <v>1</v>
      </c>
      <c r="H54" s="79">
        <f t="shared" si="5"/>
        <v>4.464285714285714E-3</v>
      </c>
    </row>
    <row r="55" spans="1:12" ht="15.75">
      <c r="A55" s="130" t="s">
        <v>119</v>
      </c>
      <c r="B55" s="131">
        <v>3</v>
      </c>
      <c r="C55" s="132">
        <f t="shared" si="3"/>
        <v>1.3392857142857142E-2</v>
      </c>
      <c r="D55" s="133">
        <v>27</v>
      </c>
      <c r="F55" s="97" t="s">
        <v>45</v>
      </c>
      <c r="G55" s="98">
        <v>1</v>
      </c>
      <c r="H55" s="99">
        <f t="shared" si="5"/>
        <v>4.464285714285714E-3</v>
      </c>
      <c r="I55" s="7"/>
    </row>
    <row r="56" spans="1:12" ht="15.75">
      <c r="A56" s="130" t="s">
        <v>83</v>
      </c>
      <c r="B56" s="131">
        <v>3</v>
      </c>
      <c r="C56" s="132">
        <f t="shared" si="3"/>
        <v>1.3392857142857142E-2</v>
      </c>
      <c r="D56" s="133">
        <v>28</v>
      </c>
      <c r="F56" s="74" t="s">
        <v>58</v>
      </c>
      <c r="G56" s="76">
        <v>0</v>
      </c>
      <c r="H56" s="75">
        <f t="shared" si="5"/>
        <v>0</v>
      </c>
    </row>
    <row r="57" spans="1:12" ht="15.75">
      <c r="A57" s="130" t="s">
        <v>75</v>
      </c>
      <c r="B57" s="131">
        <v>3</v>
      </c>
      <c r="C57" s="132">
        <f t="shared" si="3"/>
        <v>1.3392857142857142E-2</v>
      </c>
      <c r="D57" s="133">
        <v>29</v>
      </c>
      <c r="F57" s="97" t="s">
        <v>52</v>
      </c>
      <c r="G57" s="98">
        <v>0</v>
      </c>
      <c r="H57" s="99">
        <f t="shared" si="5"/>
        <v>0</v>
      </c>
    </row>
    <row r="58" spans="1:12" ht="16.5" thickBot="1">
      <c r="A58" s="130" t="s">
        <v>120</v>
      </c>
      <c r="B58" s="131">
        <v>3</v>
      </c>
      <c r="C58" s="132">
        <f t="shared" si="3"/>
        <v>1.3392857142857142E-2</v>
      </c>
      <c r="D58" s="133">
        <v>30</v>
      </c>
      <c r="F58" s="135" t="s">
        <v>56</v>
      </c>
      <c r="G58" s="137">
        <v>0</v>
      </c>
      <c r="H58" s="139">
        <f t="shared" si="5"/>
        <v>0</v>
      </c>
    </row>
    <row r="59" spans="1:12" ht="15.75">
      <c r="A59" s="130" t="s">
        <v>121</v>
      </c>
      <c r="B59" s="131">
        <v>3</v>
      </c>
      <c r="C59" s="132">
        <f t="shared" si="3"/>
        <v>1.3392857142857142E-2</v>
      </c>
      <c r="D59" s="133">
        <v>31</v>
      </c>
      <c r="F59" s="28"/>
      <c r="G59" s="28"/>
      <c r="H59" s="28"/>
    </row>
    <row r="60" spans="1:12" ht="15.75">
      <c r="A60" s="130" t="s">
        <v>54</v>
      </c>
      <c r="B60" s="131">
        <v>3</v>
      </c>
      <c r="C60" s="132">
        <f t="shared" si="3"/>
        <v>1.3392857142857142E-2</v>
      </c>
      <c r="D60" s="133">
        <v>32</v>
      </c>
      <c r="F60" s="28"/>
      <c r="G60" s="28"/>
      <c r="H60" s="28"/>
    </row>
    <row r="61" spans="1:12" ht="16.5" thickBot="1">
      <c r="A61" s="130" t="s">
        <v>41</v>
      </c>
      <c r="B61" s="131">
        <v>2</v>
      </c>
      <c r="C61" s="132">
        <f t="shared" ref="C61:C89" si="6">B61/$B$28</f>
        <v>8.9285714285714281E-3</v>
      </c>
      <c r="D61" s="133">
        <v>33</v>
      </c>
      <c r="F61" s="35" t="s">
        <v>159</v>
      </c>
    </row>
    <row r="62" spans="1:12" ht="16.5" thickBot="1">
      <c r="A62" s="130" t="s">
        <v>122</v>
      </c>
      <c r="B62" s="131">
        <v>2</v>
      </c>
      <c r="C62" s="132">
        <f t="shared" si="6"/>
        <v>8.9285714285714281E-3</v>
      </c>
      <c r="D62" s="133">
        <v>34</v>
      </c>
      <c r="F62" s="10" t="s">
        <v>63</v>
      </c>
      <c r="G62" s="10" t="s">
        <v>31</v>
      </c>
      <c r="H62" s="10" t="s">
        <v>32</v>
      </c>
      <c r="J62" s="85"/>
    </row>
    <row r="63" spans="1:12" ht="16.5" thickBot="1">
      <c r="A63" s="130" t="s">
        <v>44</v>
      </c>
      <c r="B63" s="131">
        <v>2</v>
      </c>
      <c r="C63" s="132">
        <f t="shared" si="6"/>
        <v>8.9285714285714281E-3</v>
      </c>
      <c r="D63" s="133">
        <v>35</v>
      </c>
      <c r="F63" s="32" t="s">
        <v>105</v>
      </c>
      <c r="G63" s="65">
        <f>SUM(G64:G96)</f>
        <v>224</v>
      </c>
      <c r="H63" s="84"/>
      <c r="J63" s="85"/>
    </row>
    <row r="64" spans="1:12" ht="16.5" thickBot="1">
      <c r="A64" s="130" t="s">
        <v>46</v>
      </c>
      <c r="B64" s="131">
        <v>2</v>
      </c>
      <c r="C64" s="132">
        <f t="shared" si="6"/>
        <v>8.9285714285714281E-3</v>
      </c>
      <c r="D64" s="133">
        <v>36</v>
      </c>
      <c r="F64" s="92" t="s">
        <v>150</v>
      </c>
      <c r="G64" s="93">
        <v>107</v>
      </c>
      <c r="H64" s="94">
        <f t="shared" ref="H64:H81" si="7">G64/$G$63</f>
        <v>0.47767857142857145</v>
      </c>
      <c r="J64" s="85"/>
      <c r="K64" s="87" t="s">
        <v>64</v>
      </c>
      <c r="L64" s="95"/>
    </row>
    <row r="65" spans="1:12" ht="15.75">
      <c r="A65" s="130" t="s">
        <v>123</v>
      </c>
      <c r="B65" s="131">
        <v>2</v>
      </c>
      <c r="C65" s="132">
        <f t="shared" si="6"/>
        <v>8.9285714285714281E-3</v>
      </c>
      <c r="D65" s="133">
        <v>37</v>
      </c>
      <c r="F65" s="92" t="s">
        <v>151</v>
      </c>
      <c r="G65" s="93">
        <v>35</v>
      </c>
      <c r="H65" s="94">
        <f t="shared" si="7"/>
        <v>0.15625</v>
      </c>
      <c r="J65" s="85"/>
      <c r="K65" s="88" t="s">
        <v>68</v>
      </c>
      <c r="L65" s="96"/>
    </row>
    <row r="66" spans="1:12" ht="15.75">
      <c r="A66" s="130" t="s">
        <v>124</v>
      </c>
      <c r="B66" s="131">
        <v>2</v>
      </c>
      <c r="C66" s="132">
        <f t="shared" si="6"/>
        <v>8.9285714285714281E-3</v>
      </c>
      <c r="D66" s="133">
        <v>38</v>
      </c>
      <c r="F66" s="100" t="s">
        <v>152</v>
      </c>
      <c r="G66" s="96">
        <v>17</v>
      </c>
      <c r="H66" s="101">
        <f t="shared" si="7"/>
        <v>7.5892857142857137E-2</v>
      </c>
      <c r="J66" s="85"/>
      <c r="K66" s="88" t="s">
        <v>67</v>
      </c>
      <c r="L66" s="80"/>
    </row>
    <row r="67" spans="1:12" ht="15.75">
      <c r="A67" s="130" t="s">
        <v>125</v>
      </c>
      <c r="B67" s="131">
        <v>1</v>
      </c>
      <c r="C67" s="132">
        <f t="shared" si="6"/>
        <v>4.464285714285714E-3</v>
      </c>
      <c r="D67" s="133">
        <v>39</v>
      </c>
      <c r="F67" s="90" t="s">
        <v>79</v>
      </c>
      <c r="G67" s="81">
        <v>6</v>
      </c>
      <c r="H67" s="91">
        <f t="shared" si="7"/>
        <v>2.6785714285714284E-2</v>
      </c>
      <c r="J67" s="85"/>
      <c r="K67" s="88" t="s">
        <v>65</v>
      </c>
      <c r="L67" s="81"/>
    </row>
    <row r="68" spans="1:12" ht="15.75">
      <c r="A68" s="130" t="s">
        <v>126</v>
      </c>
      <c r="B68" s="131">
        <v>1</v>
      </c>
      <c r="C68" s="132">
        <f t="shared" si="6"/>
        <v>4.464285714285714E-3</v>
      </c>
      <c r="D68" s="133">
        <v>40</v>
      </c>
      <c r="F68" s="90" t="s">
        <v>61</v>
      </c>
      <c r="G68" s="81">
        <v>5</v>
      </c>
      <c r="H68" s="91">
        <f t="shared" si="7"/>
        <v>2.2321428571428572E-2</v>
      </c>
      <c r="J68" s="85"/>
      <c r="K68" s="88" t="s">
        <v>66</v>
      </c>
      <c r="L68" s="82"/>
    </row>
    <row r="69" spans="1:12" ht="15.75">
      <c r="A69" s="130" t="s">
        <v>84</v>
      </c>
      <c r="B69" s="131">
        <v>1</v>
      </c>
      <c r="C69" s="132">
        <f t="shared" si="6"/>
        <v>4.464285714285714E-3</v>
      </c>
      <c r="D69" s="133">
        <v>41</v>
      </c>
      <c r="F69" s="90" t="s">
        <v>73</v>
      </c>
      <c r="G69" s="81">
        <v>5</v>
      </c>
      <c r="H69" s="91">
        <f t="shared" si="7"/>
        <v>2.2321428571428572E-2</v>
      </c>
      <c r="J69" s="85"/>
      <c r="K69" s="85"/>
    </row>
    <row r="70" spans="1:12" ht="15.75">
      <c r="A70" s="130" t="s">
        <v>127</v>
      </c>
      <c r="B70" s="131">
        <v>1</v>
      </c>
      <c r="C70" s="132">
        <f t="shared" si="6"/>
        <v>4.464285714285714E-3</v>
      </c>
      <c r="D70" s="133">
        <v>42</v>
      </c>
      <c r="F70" s="83" t="s">
        <v>88</v>
      </c>
      <c r="G70" s="82">
        <v>4</v>
      </c>
      <c r="H70" s="86">
        <f t="shared" si="7"/>
        <v>1.7857142857142856E-2</v>
      </c>
      <c r="J70" s="85"/>
      <c r="K70" s="85"/>
    </row>
    <row r="71" spans="1:12" ht="15.75">
      <c r="A71" s="130" t="s">
        <v>128</v>
      </c>
      <c r="B71" s="131">
        <v>1</v>
      </c>
      <c r="C71" s="132">
        <f t="shared" si="6"/>
        <v>4.464285714285714E-3</v>
      </c>
      <c r="D71" s="133">
        <v>43</v>
      </c>
      <c r="F71" s="83" t="s">
        <v>153</v>
      </c>
      <c r="G71" s="82">
        <v>4</v>
      </c>
      <c r="H71" s="86">
        <f t="shared" si="7"/>
        <v>1.7857142857142856E-2</v>
      </c>
      <c r="J71" s="85"/>
      <c r="K71" s="85"/>
    </row>
    <row r="72" spans="1:12" ht="15.75">
      <c r="A72" s="130" t="s">
        <v>129</v>
      </c>
      <c r="B72" s="131">
        <v>1</v>
      </c>
      <c r="C72" s="132">
        <f t="shared" si="6"/>
        <v>4.464285714285714E-3</v>
      </c>
      <c r="D72" s="133">
        <v>44</v>
      </c>
      <c r="F72" s="83" t="s">
        <v>82</v>
      </c>
      <c r="G72" s="82">
        <v>3</v>
      </c>
      <c r="H72" s="86">
        <f t="shared" si="7"/>
        <v>1.3392857142857142E-2</v>
      </c>
      <c r="J72" s="85"/>
      <c r="K72" s="85"/>
    </row>
    <row r="73" spans="1:12" ht="15.75">
      <c r="A73" s="130" t="s">
        <v>36</v>
      </c>
      <c r="B73" s="131">
        <v>1</v>
      </c>
      <c r="C73" s="132">
        <f t="shared" si="6"/>
        <v>4.464285714285714E-3</v>
      </c>
      <c r="D73" s="133">
        <v>45</v>
      </c>
      <c r="F73" s="83" t="s">
        <v>154</v>
      </c>
      <c r="G73" s="82">
        <v>3</v>
      </c>
      <c r="H73" s="86">
        <f t="shared" si="7"/>
        <v>1.3392857142857142E-2</v>
      </c>
      <c r="J73" s="85"/>
      <c r="K73" s="85"/>
    </row>
    <row r="74" spans="1:12" ht="15.75">
      <c r="A74" s="130" t="s">
        <v>130</v>
      </c>
      <c r="B74" s="131">
        <v>1</v>
      </c>
      <c r="C74" s="132">
        <f t="shared" si="6"/>
        <v>4.464285714285714E-3</v>
      </c>
      <c r="D74" s="133">
        <v>46</v>
      </c>
      <c r="F74" s="83" t="s">
        <v>155</v>
      </c>
      <c r="G74" s="82">
        <v>2</v>
      </c>
      <c r="H74" s="86">
        <f t="shared" si="7"/>
        <v>8.9285714285714281E-3</v>
      </c>
      <c r="J74" s="85"/>
      <c r="K74" s="85"/>
    </row>
    <row r="75" spans="1:12" ht="15.75">
      <c r="A75" s="130" t="s">
        <v>131</v>
      </c>
      <c r="B75" s="131">
        <v>1</v>
      </c>
      <c r="C75" s="132">
        <f t="shared" si="6"/>
        <v>4.464285714285714E-3</v>
      </c>
      <c r="D75" s="133">
        <v>47</v>
      </c>
      <c r="F75" s="83" t="s">
        <v>74</v>
      </c>
      <c r="G75" s="82">
        <v>2</v>
      </c>
      <c r="H75" s="86">
        <f t="shared" si="7"/>
        <v>8.9285714285714281E-3</v>
      </c>
      <c r="K75" s="85"/>
    </row>
    <row r="76" spans="1:12" ht="15.75">
      <c r="A76" s="130" t="s">
        <v>132</v>
      </c>
      <c r="B76" s="131">
        <v>1</v>
      </c>
      <c r="C76" s="132">
        <f t="shared" si="6"/>
        <v>4.464285714285714E-3</v>
      </c>
      <c r="D76" s="133">
        <v>48</v>
      </c>
      <c r="F76" s="83" t="s">
        <v>62</v>
      </c>
      <c r="G76" s="82">
        <v>1</v>
      </c>
      <c r="H76" s="86">
        <f t="shared" si="7"/>
        <v>4.464285714285714E-3</v>
      </c>
    </row>
    <row r="77" spans="1:12" ht="15.75">
      <c r="A77" s="130" t="s">
        <v>133</v>
      </c>
      <c r="B77" s="131">
        <v>1</v>
      </c>
      <c r="C77" s="132">
        <f t="shared" si="6"/>
        <v>4.464285714285714E-3</v>
      </c>
      <c r="D77" s="133">
        <v>49</v>
      </c>
      <c r="F77" s="83" t="s">
        <v>87</v>
      </c>
      <c r="G77" s="82">
        <v>1</v>
      </c>
      <c r="H77" s="86">
        <f t="shared" si="7"/>
        <v>4.464285714285714E-3</v>
      </c>
    </row>
    <row r="78" spans="1:12" ht="15.75">
      <c r="A78" s="130" t="s">
        <v>134</v>
      </c>
      <c r="B78" s="131">
        <v>1</v>
      </c>
      <c r="C78" s="132">
        <f t="shared" si="6"/>
        <v>4.464285714285714E-3</v>
      </c>
      <c r="D78" s="133">
        <v>50</v>
      </c>
      <c r="F78" s="83" t="s">
        <v>156</v>
      </c>
      <c r="G78" s="82">
        <v>1</v>
      </c>
      <c r="H78" s="86">
        <f t="shared" si="7"/>
        <v>4.464285714285714E-3</v>
      </c>
    </row>
    <row r="79" spans="1:12" ht="15.75">
      <c r="A79" s="130" t="s">
        <v>55</v>
      </c>
      <c r="B79" s="131">
        <v>1</v>
      </c>
      <c r="C79" s="132">
        <f t="shared" si="6"/>
        <v>4.464285714285714E-3</v>
      </c>
      <c r="D79" s="133">
        <v>51</v>
      </c>
      <c r="F79" s="83" t="s">
        <v>157</v>
      </c>
      <c r="G79" s="82">
        <v>1</v>
      </c>
      <c r="H79" s="86">
        <f t="shared" si="7"/>
        <v>4.464285714285714E-3</v>
      </c>
    </row>
    <row r="80" spans="1:12" ht="15.75">
      <c r="A80" s="130" t="s">
        <v>135</v>
      </c>
      <c r="B80" s="131">
        <v>1</v>
      </c>
      <c r="C80" s="132">
        <f t="shared" si="6"/>
        <v>4.464285714285714E-3</v>
      </c>
      <c r="D80" s="133">
        <v>52</v>
      </c>
      <c r="F80" s="83" t="s">
        <v>158</v>
      </c>
      <c r="G80" s="82">
        <v>1</v>
      </c>
      <c r="H80" s="86">
        <f t="shared" si="7"/>
        <v>4.464285714285714E-3</v>
      </c>
    </row>
    <row r="81" spans="1:8" ht="16.5" thickBot="1">
      <c r="A81" s="130" t="s">
        <v>136</v>
      </c>
      <c r="B81" s="131">
        <v>1</v>
      </c>
      <c r="C81" s="132">
        <f t="shared" si="6"/>
        <v>4.464285714285714E-3</v>
      </c>
      <c r="D81" s="133">
        <v>53</v>
      </c>
      <c r="F81" s="140" t="s">
        <v>70</v>
      </c>
      <c r="G81" s="141">
        <v>26</v>
      </c>
      <c r="H81" s="142">
        <f t="shared" si="7"/>
        <v>0.11607142857142858</v>
      </c>
    </row>
    <row r="82" spans="1:8" ht="15.75">
      <c r="A82" s="130" t="s">
        <v>78</v>
      </c>
      <c r="B82" s="131">
        <v>1</v>
      </c>
      <c r="C82" s="132">
        <f t="shared" si="6"/>
        <v>4.464285714285714E-3</v>
      </c>
      <c r="D82" s="133">
        <v>54</v>
      </c>
      <c r="F82" s="143"/>
      <c r="G82" s="143"/>
      <c r="H82" s="144"/>
    </row>
    <row r="83" spans="1:8" ht="15.75">
      <c r="A83" s="130" t="s">
        <v>137</v>
      </c>
      <c r="B83" s="131">
        <v>1</v>
      </c>
      <c r="C83" s="132">
        <f t="shared" si="6"/>
        <v>4.464285714285714E-3</v>
      </c>
      <c r="D83" s="133">
        <v>55</v>
      </c>
      <c r="F83" s="145"/>
      <c r="G83" s="145"/>
      <c r="H83" s="146"/>
    </row>
    <row r="84" spans="1:8" ht="15.75">
      <c r="A84" s="130" t="s">
        <v>138</v>
      </c>
      <c r="B84" s="131">
        <v>1</v>
      </c>
      <c r="C84" s="132">
        <f t="shared" si="6"/>
        <v>4.464285714285714E-3</v>
      </c>
      <c r="D84" s="133">
        <v>56</v>
      </c>
      <c r="F84" s="145"/>
      <c r="G84" s="145"/>
      <c r="H84" s="146"/>
    </row>
    <row r="85" spans="1:8" ht="15.75">
      <c r="A85" s="130" t="s">
        <v>139</v>
      </c>
      <c r="B85" s="131">
        <v>1</v>
      </c>
      <c r="C85" s="132">
        <f t="shared" si="6"/>
        <v>4.464285714285714E-3</v>
      </c>
      <c r="D85" s="133">
        <v>57</v>
      </c>
      <c r="F85" s="145"/>
      <c r="G85" s="145"/>
      <c r="H85" s="146"/>
    </row>
    <row r="86" spans="1:8" ht="15.75">
      <c r="A86" s="130" t="s">
        <v>140</v>
      </c>
      <c r="B86" s="131">
        <v>1</v>
      </c>
      <c r="C86" s="132">
        <f t="shared" si="6"/>
        <v>4.464285714285714E-3</v>
      </c>
      <c r="D86" s="133">
        <v>58</v>
      </c>
      <c r="F86" s="145"/>
      <c r="G86" s="145"/>
      <c r="H86" s="146"/>
    </row>
    <row r="87" spans="1:8" ht="15.75">
      <c r="A87" s="130" t="s">
        <v>86</v>
      </c>
      <c r="B87" s="131">
        <v>1</v>
      </c>
      <c r="C87" s="132">
        <f t="shared" si="6"/>
        <v>4.464285714285714E-3</v>
      </c>
      <c r="D87" s="133">
        <v>59</v>
      </c>
      <c r="F87" s="145"/>
      <c r="G87" s="145"/>
      <c r="H87" s="146"/>
    </row>
    <row r="88" spans="1:8" ht="15.75">
      <c r="A88" s="130" t="s">
        <v>141</v>
      </c>
      <c r="B88" s="131">
        <v>1</v>
      </c>
      <c r="C88" s="132">
        <f t="shared" si="6"/>
        <v>4.464285714285714E-3</v>
      </c>
      <c r="D88" s="133">
        <v>60</v>
      </c>
    </row>
    <row r="89" spans="1:8" ht="15.75">
      <c r="A89" s="170" t="s">
        <v>196</v>
      </c>
      <c r="B89" s="171">
        <v>28</v>
      </c>
      <c r="C89" s="172">
        <f t="shared" si="6"/>
        <v>0.125</v>
      </c>
      <c r="D89" s="133"/>
    </row>
  </sheetData>
  <sortState ref="F45:H58">
    <sortCondition descending="1" ref="G45:G58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K6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E50"/>
  <sheetViews>
    <sheetView topLeftCell="A19" workbookViewId="0">
      <selection activeCell="E49" sqref="E49"/>
    </sheetView>
  </sheetViews>
  <sheetFormatPr baseColWidth="10" defaultRowHeight="15"/>
  <cols>
    <col min="2" max="2" width="46.140625" customWidth="1"/>
    <col min="3" max="3" width="16.85546875" customWidth="1"/>
    <col min="4" max="4" width="19.85546875" customWidth="1"/>
    <col min="5" max="5" width="18.140625" customWidth="1"/>
  </cols>
  <sheetData>
    <row r="1" spans="2:5" ht="15.75" thickBot="1"/>
    <row r="2" spans="2:5" ht="19.5" thickBot="1">
      <c r="B2" s="104">
        <v>44165</v>
      </c>
      <c r="C2" s="105" t="s">
        <v>89</v>
      </c>
      <c r="D2" s="105" t="s">
        <v>90</v>
      </c>
      <c r="E2" s="106" t="s">
        <v>91</v>
      </c>
    </row>
    <row r="3" spans="2:5" ht="18.75">
      <c r="B3" s="153" t="s">
        <v>92</v>
      </c>
      <c r="C3" s="159">
        <v>1578</v>
      </c>
      <c r="D3" s="159">
        <v>98</v>
      </c>
      <c r="E3" s="156">
        <f>D3/C3</f>
        <v>6.2103929024081114E-2</v>
      </c>
    </row>
    <row r="4" spans="2:5" ht="18.75">
      <c r="B4" s="154" t="s">
        <v>93</v>
      </c>
      <c r="C4" s="107">
        <v>1038</v>
      </c>
      <c r="D4" s="107">
        <v>126</v>
      </c>
      <c r="E4" s="157">
        <f t="shared" ref="E4:E5" si="0">D4/C4</f>
        <v>0.12138728323699421</v>
      </c>
    </row>
    <row r="5" spans="2:5" ht="19.5" thickBot="1">
      <c r="B5" s="155" t="s">
        <v>94</v>
      </c>
      <c r="C5" s="160">
        <f>SUM(C3:C4)</f>
        <v>2616</v>
      </c>
      <c r="D5" s="160">
        <f>SUM(D3:D4)</f>
        <v>224</v>
      </c>
      <c r="E5" s="158">
        <f t="shared" si="0"/>
        <v>8.5626911314984705E-2</v>
      </c>
    </row>
    <row r="7" spans="2:5" ht="15.75" thickBot="1"/>
    <row r="8" spans="2:5" ht="20.25" thickTop="1" thickBot="1">
      <c r="B8" s="108" t="s">
        <v>49</v>
      </c>
      <c r="C8" s="109">
        <f>'20201130'!A18</f>
        <v>49</v>
      </c>
    </row>
    <row r="9" spans="2:5" ht="20.25" thickTop="1" thickBot="1">
      <c r="B9" s="110" t="s">
        <v>50</v>
      </c>
      <c r="C9" s="109">
        <f>'20201130'!B18</f>
        <v>28</v>
      </c>
    </row>
    <row r="10" spans="2:5" ht="20.25" thickTop="1" thickBot="1">
      <c r="B10" s="111" t="s">
        <v>48</v>
      </c>
      <c r="C10" s="109">
        <f>'20201130'!C18</f>
        <v>139</v>
      </c>
    </row>
    <row r="11" spans="2:5" ht="20.25" thickTop="1" thickBot="1">
      <c r="B11" s="110" t="s">
        <v>95</v>
      </c>
      <c r="C11" s="109">
        <f>'20201130'!D18</f>
        <v>8</v>
      </c>
    </row>
    <row r="12" spans="2:5" ht="20.25" thickTop="1" thickBot="1">
      <c r="B12" s="112" t="s">
        <v>96</v>
      </c>
      <c r="C12" s="151">
        <f>'20201130'!E18</f>
        <v>224</v>
      </c>
    </row>
    <row r="13" spans="2:5" ht="15.75" thickTop="1"/>
    <row r="14" spans="2:5">
      <c r="C14" t="s">
        <v>97</v>
      </c>
      <c r="D14" t="s">
        <v>98</v>
      </c>
      <c r="E14" t="s">
        <v>99</v>
      </c>
    </row>
    <row r="15" spans="2:5">
      <c r="B15" t="s">
        <v>100</v>
      </c>
      <c r="C15" s="89">
        <f>SUM('20201130'!E3:E4)</f>
        <v>6.8181818181818177E-2</v>
      </c>
      <c r="D15">
        <v>0.10457516339869281</v>
      </c>
      <c r="E15" s="122">
        <f>C15-D15</f>
        <v>-3.6393345216874637E-2</v>
      </c>
    </row>
    <row r="16" spans="2:5">
      <c r="B16" t="s">
        <v>101</v>
      </c>
      <c r="C16" s="89">
        <f>SUM('20201130'!E3:E6)</f>
        <v>0.27272727272727271</v>
      </c>
      <c r="D16">
        <v>0.33986928104575165</v>
      </c>
      <c r="E16" s="122">
        <f t="shared" ref="E16:E19" si="1">C16-D16</f>
        <v>-6.7142008318478941E-2</v>
      </c>
    </row>
    <row r="17" spans="2:5">
      <c r="B17" t="s">
        <v>102</v>
      </c>
      <c r="C17" s="89">
        <f>SUM('20201130'!E3:E7)</f>
        <v>0.41818181818181815</v>
      </c>
      <c r="D17">
        <v>0.52941176470588236</v>
      </c>
      <c r="E17" s="122">
        <f t="shared" si="1"/>
        <v>-0.1112299465240642</v>
      </c>
    </row>
    <row r="18" spans="2:5">
      <c r="B18" t="s">
        <v>103</v>
      </c>
      <c r="C18" s="89">
        <f>SUM('20201130'!E9:E10)</f>
        <v>0.22727272727272727</v>
      </c>
      <c r="D18">
        <v>0.15032679738562094</v>
      </c>
      <c r="E18" s="122">
        <f t="shared" si="1"/>
        <v>7.6945929887106329E-2</v>
      </c>
    </row>
    <row r="19" spans="2:5">
      <c r="B19" t="s">
        <v>104</v>
      </c>
      <c r="C19" s="89">
        <f>SUM('20201130'!E10)</f>
        <v>5.909090909090909E-2</v>
      </c>
      <c r="D19">
        <v>6.535947712418301E-2</v>
      </c>
      <c r="E19" s="122">
        <f t="shared" si="1"/>
        <v>-6.2685680332739205E-3</v>
      </c>
    </row>
    <row r="20" spans="2:5" ht="6" customHeight="1"/>
    <row r="21" spans="2:5" ht="18">
      <c r="B21" s="152" t="s">
        <v>160</v>
      </c>
    </row>
    <row r="22" spans="2:5" ht="18.75" thickBot="1">
      <c r="B22" s="123" t="s">
        <v>160</v>
      </c>
      <c r="C22" s="124" t="s">
        <v>161</v>
      </c>
      <c r="D22" s="124" t="s">
        <v>32</v>
      </c>
    </row>
    <row r="23" spans="2:5" ht="18">
      <c r="B23" s="102" t="s">
        <v>162</v>
      </c>
      <c r="C23" s="103">
        <v>4</v>
      </c>
      <c r="D23" s="103" t="s">
        <v>163</v>
      </c>
    </row>
    <row r="24" spans="2:5" ht="18">
      <c r="B24" s="102" t="s">
        <v>164</v>
      </c>
      <c r="C24" s="103">
        <v>2</v>
      </c>
      <c r="D24" s="103" t="s">
        <v>148</v>
      </c>
    </row>
    <row r="25" spans="2:5" ht="18">
      <c r="B25" s="102" t="s">
        <v>165</v>
      </c>
      <c r="C25" s="103">
        <v>34</v>
      </c>
      <c r="D25" s="103" t="s">
        <v>146</v>
      </c>
    </row>
    <row r="26" spans="2:5" ht="18">
      <c r="B26" s="102" t="s">
        <v>166</v>
      </c>
      <c r="C26" s="103">
        <v>3</v>
      </c>
      <c r="D26" s="103" t="s">
        <v>147</v>
      </c>
    </row>
    <row r="27" spans="2:5" ht="18">
      <c r="B27" s="102" t="s">
        <v>167</v>
      </c>
      <c r="C27" s="103">
        <v>16</v>
      </c>
      <c r="D27" s="103" t="s">
        <v>168</v>
      </c>
    </row>
    <row r="28" spans="2:5" ht="18">
      <c r="B28" s="102" t="s">
        <v>169</v>
      </c>
      <c r="C28" s="103">
        <v>10</v>
      </c>
      <c r="D28" s="103" t="s">
        <v>170</v>
      </c>
    </row>
    <row r="29" spans="2:5" ht="18">
      <c r="B29" s="102" t="s">
        <v>70</v>
      </c>
      <c r="C29" s="103">
        <v>155</v>
      </c>
      <c r="D29" s="103" t="s">
        <v>171</v>
      </c>
    </row>
    <row r="30" spans="2:5">
      <c r="C30">
        <f>SUM(C23:C28)</f>
        <v>69</v>
      </c>
      <c r="D30" s="18">
        <f>C25/C30</f>
        <v>0.49275362318840582</v>
      </c>
    </row>
    <row r="31" spans="2:5">
      <c r="C31">
        <f>SUM(C29:C30)</f>
        <v>224</v>
      </c>
    </row>
    <row r="32" spans="2:5" ht="18.75" thickBot="1">
      <c r="B32" s="123" t="s">
        <v>172</v>
      </c>
      <c r="C32" s="124" t="s">
        <v>161</v>
      </c>
      <c r="D32" s="124" t="s">
        <v>32</v>
      </c>
    </row>
    <row r="33" spans="2:5" ht="18">
      <c r="B33" s="102" t="s">
        <v>173</v>
      </c>
      <c r="C33" s="103">
        <v>175</v>
      </c>
      <c r="D33" s="103" t="s">
        <v>174</v>
      </c>
      <c r="E33">
        <f>C33/SUM(C33:C49)</f>
        <v>0.88383838383838387</v>
      </c>
    </row>
    <row r="34" spans="2:5" ht="18">
      <c r="B34" s="102" t="s">
        <v>179</v>
      </c>
      <c r="C34" s="103">
        <v>3</v>
      </c>
      <c r="D34" s="103" t="s">
        <v>176</v>
      </c>
    </row>
    <row r="35" spans="2:5" ht="18">
      <c r="B35" s="102" t="s">
        <v>186</v>
      </c>
      <c r="C35" s="103">
        <v>2</v>
      </c>
      <c r="D35" s="103" t="s">
        <v>177</v>
      </c>
    </row>
    <row r="36" spans="2:5" ht="18">
      <c r="B36" s="102" t="s">
        <v>187</v>
      </c>
      <c r="C36" s="103">
        <v>2</v>
      </c>
      <c r="D36" s="103" t="s">
        <v>177</v>
      </c>
    </row>
    <row r="37" spans="2:5" ht="18">
      <c r="B37" s="102" t="s">
        <v>188</v>
      </c>
      <c r="C37" s="103">
        <v>2</v>
      </c>
      <c r="D37" s="103" t="s">
        <v>180</v>
      </c>
    </row>
    <row r="38" spans="2:5" ht="18">
      <c r="B38" s="102" t="s">
        <v>175</v>
      </c>
      <c r="C38" s="103">
        <v>2</v>
      </c>
      <c r="D38" s="103" t="s">
        <v>180</v>
      </c>
    </row>
    <row r="39" spans="2:5" ht="18">
      <c r="B39" s="102" t="s">
        <v>189</v>
      </c>
      <c r="C39" s="103">
        <v>2</v>
      </c>
      <c r="D39" s="103" t="s">
        <v>182</v>
      </c>
    </row>
    <row r="40" spans="2:5" ht="18">
      <c r="B40" s="102" t="s">
        <v>190</v>
      </c>
      <c r="C40" s="103">
        <v>1</v>
      </c>
      <c r="D40" s="103" t="s">
        <v>182</v>
      </c>
    </row>
    <row r="41" spans="2:5" ht="18">
      <c r="B41" s="102" t="s">
        <v>191</v>
      </c>
      <c r="C41" s="103">
        <v>1</v>
      </c>
      <c r="D41" s="103" t="s">
        <v>182</v>
      </c>
    </row>
    <row r="42" spans="2:5" ht="18">
      <c r="B42" s="102" t="s">
        <v>181</v>
      </c>
      <c r="C42" s="103">
        <v>1</v>
      </c>
      <c r="D42" s="103" t="s">
        <v>182</v>
      </c>
    </row>
    <row r="43" spans="2:5" ht="18">
      <c r="B43" s="102" t="s">
        <v>192</v>
      </c>
      <c r="C43" s="103">
        <v>1</v>
      </c>
      <c r="D43" s="103" t="s">
        <v>182</v>
      </c>
    </row>
    <row r="44" spans="2:5" ht="18">
      <c r="B44" s="102" t="s">
        <v>193</v>
      </c>
      <c r="C44" s="103">
        <v>1</v>
      </c>
      <c r="D44" s="103" t="s">
        <v>185</v>
      </c>
    </row>
    <row r="45" spans="2:5" ht="18">
      <c r="B45" s="102" t="s">
        <v>183</v>
      </c>
      <c r="C45" s="103">
        <v>1</v>
      </c>
    </row>
    <row r="46" spans="2:5" ht="18">
      <c r="B46" s="102" t="s">
        <v>194</v>
      </c>
      <c r="C46" s="103">
        <v>1</v>
      </c>
    </row>
    <row r="47" spans="2:5" ht="18">
      <c r="B47" s="102" t="s">
        <v>178</v>
      </c>
      <c r="C47" s="103">
        <v>1</v>
      </c>
    </row>
    <row r="48" spans="2:5" ht="18">
      <c r="B48" s="102" t="s">
        <v>184</v>
      </c>
      <c r="C48" s="103">
        <v>1</v>
      </c>
    </row>
    <row r="49" spans="2:3" ht="18">
      <c r="B49" s="102" t="s">
        <v>195</v>
      </c>
      <c r="C49" s="103">
        <v>1</v>
      </c>
    </row>
    <row r="50" spans="2:3" ht="18">
      <c r="B50" s="102" t="s">
        <v>70</v>
      </c>
      <c r="C50" s="103">
        <v>26</v>
      </c>
    </row>
  </sheetData>
  <conditionalFormatting sqref="E1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20201130</vt:lpstr>
      <vt:lpstr>PARA OCULTAR POSITIVIDAD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2020-12-02T18:22:41Z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